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showInkAnnotation="0" codeName="ThisWorkbook" autoCompressPictures="0"/>
  <xr:revisionPtr revIDLastSave="0" documentId="13_ncr:1_{84807154-6A51-4286-B766-4CEEE8B17B50}" xr6:coauthVersionLast="47" xr6:coauthVersionMax="47" xr10:uidLastSave="{00000000-0000-0000-0000-000000000000}"/>
  <bookViews>
    <workbookView xWindow="-110" yWindow="-110" windowWidth="19420" windowHeight="10420" tabRatio="792" firstSheet="6" activeTab="6"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Segezha" sheetId="347" r:id="rId9"/>
    <sheet name="Asset_Agroholding Steppe" sheetId="330" r:id="rId10"/>
    <sheet name="Asset_Medsi" sheetId="340" r:id="rId11"/>
    <sheet name="Asset_Binnopharm Group" sheetId="356" r:id="rId12"/>
    <sheet name="Asset_Rental" sheetId="341" r:id="rId13"/>
    <sheet name="Asset_BPGC " sheetId="342" r:id="rId14"/>
    <sheet name="Asset_Hospitality" sheetId="349" r:id="rId15"/>
    <sheet name="Corporate" sheetId="35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FDS_HYPERLINK_TOGGLE_STATE__" hidden="1">"ON"</definedName>
    <definedName name="_ftn1" localSheetId="9">'Asset_Agroholding Steppe'!#REF!</definedName>
    <definedName name="_ftn1" localSheetId="11">'Asset_Binnopharm Group'!#REF!</definedName>
    <definedName name="_ftn1" localSheetId="13">'Asset_BPGC '!#REF!</definedName>
    <definedName name="_ftn1" localSheetId="14">Asset_Hospitality!#REF!</definedName>
    <definedName name="_ftn1" localSheetId="10">Asset_Medsi!#REF!</definedName>
    <definedName name="_ftn1" localSheetId="7">Asset_MTS!#REF!</definedName>
    <definedName name="_ftn1" localSheetId="12">Asset_Rental!#REF!</definedName>
    <definedName name="_ftn1" localSheetId="8">Asset_Segezha!#REF!</definedName>
    <definedName name="_ftn1" localSheetId="15">Corporate!#REF!</definedName>
    <definedName name="_ftn1" localSheetId="3">Sistema_Balance!$B$99</definedName>
    <definedName name="_ftn1" localSheetId="4">'Sistema_Cash Flow'!$B$104</definedName>
    <definedName name="_ftn1" localSheetId="5">'Sistema_Corp Centre_Maturity'!$B$11</definedName>
    <definedName name="_ftn1" localSheetId="2">'Sistema_P&amp;L'!$B$47</definedName>
    <definedName name="_ftnref1" localSheetId="9">'Asset_Agroholding Steppe'!#REF!</definedName>
    <definedName name="_ftnref1" localSheetId="11">'Asset_Binnopharm Group'!#REF!</definedName>
    <definedName name="_ftnref1" localSheetId="13">'Asset_BPGC '!#REF!</definedName>
    <definedName name="_ftnref1" localSheetId="14">Asset_Hospitality!#REF!</definedName>
    <definedName name="_ftnref1" localSheetId="10">Asset_Medsi!#REF!</definedName>
    <definedName name="_ftnref1" localSheetId="7">Asset_MTS!#REF!</definedName>
    <definedName name="_ftnref1" localSheetId="12">Asset_Rental!#REF!</definedName>
    <definedName name="_ftnref1" localSheetId="8">Asset_Segezha!#REF!</definedName>
    <definedName name="_ftnref1" localSheetId="15">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9" hidden="1">'[1]450'!#REF!</definedName>
    <definedName name="_Key1" localSheetId="11" hidden="1">'[1]450'!#REF!</definedName>
    <definedName name="_Key1" localSheetId="13" hidden="1">'[1]450'!#REF!</definedName>
    <definedName name="_Key1" localSheetId="14" hidden="1">'[1]450'!#REF!</definedName>
    <definedName name="_Key1" localSheetId="10" hidden="1">'[1]450'!#REF!</definedName>
    <definedName name="_Key1" localSheetId="7" hidden="1">'[1]450'!#REF!</definedName>
    <definedName name="_Key1" localSheetId="12" hidden="1">'[1]450'!#REF!</definedName>
    <definedName name="_Key1" localSheetId="8" hidden="1">'[1]450'!#REF!</definedName>
    <definedName name="_Key1" localSheetId="15"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9" hidden="1">#REF!</definedName>
    <definedName name="_Sort" localSheetId="11" hidden="1">#REF!</definedName>
    <definedName name="_Sort" localSheetId="13" hidden="1">#REF!</definedName>
    <definedName name="_Sort" localSheetId="14" hidden="1">#REF!</definedName>
    <definedName name="_Sort" localSheetId="10" hidden="1">#REF!</definedName>
    <definedName name="_Sort" localSheetId="7" hidden="1">#REF!</definedName>
    <definedName name="_Sort" localSheetId="12" hidden="1">#REF!</definedName>
    <definedName name="_Sort" localSheetId="8" hidden="1">#REF!</definedName>
    <definedName name="_Sort" localSheetId="15" hidden="1">#REF!</definedName>
    <definedName name="_Sort" localSheetId="3" hidden="1">#REF!</definedName>
    <definedName name="_Sort" localSheetId="4" hidden="1">#REF!</definedName>
    <definedName name="_Sort" localSheetId="5" hidden="1">#REF!</definedName>
    <definedName name="_Sort" hidden="1">#REF!</definedName>
    <definedName name="A5ai" localSheetId="9">[2]BondD!#REF!</definedName>
    <definedName name="A5ai" localSheetId="11">[2]BondD!#REF!</definedName>
    <definedName name="A5ai" localSheetId="13">[2]BondD!#REF!</definedName>
    <definedName name="A5ai" localSheetId="14">[2]BondD!#REF!</definedName>
    <definedName name="A5ai" localSheetId="10">[2]BondD!#REF!</definedName>
    <definedName name="A5ai" localSheetId="7">[2]BondD!#REF!</definedName>
    <definedName name="A5ai" localSheetId="12">[2]BondD!#REF!</definedName>
    <definedName name="A5ai" localSheetId="8">[2]BondD!#REF!</definedName>
    <definedName name="A5ai" localSheetId="15">[2]BondD!#REF!</definedName>
    <definedName name="A5ai" localSheetId="3">[2]BondD!#REF!</definedName>
    <definedName name="A5ai" localSheetId="4">[2]BondD!#REF!</definedName>
    <definedName name="A5ai" localSheetId="5">[2]BondD!#REF!</definedName>
    <definedName name="A5ai">[2]BondD!#REF!</definedName>
    <definedName name="as" localSheetId="9">[3]BondD!#REF!</definedName>
    <definedName name="as" localSheetId="11">[3]BondD!#REF!</definedName>
    <definedName name="as" localSheetId="13">[3]BondD!#REF!</definedName>
    <definedName name="as" localSheetId="14">[3]BondD!#REF!</definedName>
    <definedName name="as" localSheetId="10">[3]BondD!#REF!</definedName>
    <definedName name="as" localSheetId="7">[3]BondD!#REF!</definedName>
    <definedName name="as" localSheetId="12">[3]BondD!#REF!</definedName>
    <definedName name="as" localSheetId="8">[3]BondD!#REF!</definedName>
    <definedName name="as" localSheetId="15">[3]BondD!#REF!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9" hidden="1">'[1]450'!#REF!</definedName>
    <definedName name="asdf" localSheetId="11" hidden="1">'[1]450'!#REF!</definedName>
    <definedName name="asdf" localSheetId="13" hidden="1">'[1]450'!#REF!</definedName>
    <definedName name="asdf" localSheetId="14" hidden="1">'[1]450'!#REF!</definedName>
    <definedName name="asdf" localSheetId="10" hidden="1">'[1]450'!#REF!</definedName>
    <definedName name="asdf" localSheetId="7" hidden="1">'[1]450'!#REF!</definedName>
    <definedName name="asdf" localSheetId="12" hidden="1">'[1]450'!#REF!</definedName>
    <definedName name="asdf" localSheetId="8" hidden="1">'[1]450'!#REF!</definedName>
    <definedName name="asdf" localSheetId="15"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9" hidden="1">#REF!</definedName>
    <definedName name="asdf234" localSheetId="11" hidden="1">#REF!</definedName>
    <definedName name="asdf234" localSheetId="13" hidden="1">#REF!</definedName>
    <definedName name="asdf234" localSheetId="14" hidden="1">#REF!</definedName>
    <definedName name="asdf234" localSheetId="10" hidden="1">#REF!</definedName>
    <definedName name="asdf234" localSheetId="7" hidden="1">#REF!</definedName>
    <definedName name="asdf234" localSheetId="12" hidden="1">#REF!</definedName>
    <definedName name="asdf234" localSheetId="8" hidden="1">#REF!</definedName>
    <definedName name="asdf234" localSheetId="15"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9" hidden="1">'[1]450'!#REF!</definedName>
    <definedName name="asdfDFQ34" localSheetId="11" hidden="1">'[1]450'!#REF!</definedName>
    <definedName name="asdfDFQ34" localSheetId="13" hidden="1">'[1]450'!#REF!</definedName>
    <definedName name="asdfDFQ34" localSheetId="14" hidden="1">'[1]450'!#REF!</definedName>
    <definedName name="asdfDFQ34" localSheetId="10" hidden="1">'[1]450'!#REF!</definedName>
    <definedName name="asdfDFQ34" localSheetId="7" hidden="1">'[1]450'!#REF!</definedName>
    <definedName name="asdfDFQ34" localSheetId="12" hidden="1">'[1]450'!#REF!</definedName>
    <definedName name="asdfDFQ34" localSheetId="8" hidden="1">'[1]450'!#REF!</definedName>
    <definedName name="asdfDFQ34" localSheetId="15"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9">[5]bonddeals1.txt!#REF!</definedName>
    <definedName name="Bonte" localSheetId="11">[5]bonddeals1.txt!#REF!</definedName>
    <definedName name="Bonte" localSheetId="13">[5]bonddeals1.txt!#REF!</definedName>
    <definedName name="Bonte" localSheetId="14">[5]bonddeals1.txt!#REF!</definedName>
    <definedName name="Bonte" localSheetId="10">[5]bonddeals1.txt!#REF!</definedName>
    <definedName name="Bonte" localSheetId="7">[5]bonddeals1.txt!#REF!</definedName>
    <definedName name="Bonte" localSheetId="12">[5]bonddeals1.txt!#REF!</definedName>
    <definedName name="Bonte" localSheetId="8">[5]bonddeals1.txt!#REF!</definedName>
    <definedName name="Bonte" localSheetId="15">[5]bonddeals1.txt!#REF!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9">#REF!</definedName>
    <definedName name="cds6m" localSheetId="11">#REF!</definedName>
    <definedName name="cds6m" localSheetId="13">#REF!</definedName>
    <definedName name="cds6m" localSheetId="14">#REF!</definedName>
    <definedName name="cds6m" localSheetId="10">#REF!</definedName>
    <definedName name="cds6m" localSheetId="7">#REF!</definedName>
    <definedName name="cds6m" localSheetId="12">#REF!</definedName>
    <definedName name="cds6m" localSheetId="8">#REF!</definedName>
    <definedName name="cds6m" localSheetId="15">#REF!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9">#REF!</definedName>
    <definedName name="CONTACTS" localSheetId="11">#REF!</definedName>
    <definedName name="CONTACTS" localSheetId="13">#REF!</definedName>
    <definedName name="CONTACTS" localSheetId="14">#REF!</definedName>
    <definedName name="CONTACTS" localSheetId="10">#REF!</definedName>
    <definedName name="CONTACTS" localSheetId="7">#REF!</definedName>
    <definedName name="CONTACTS" localSheetId="12">#REF!</definedName>
    <definedName name="CONTACTS" localSheetId="8">#REF!</definedName>
    <definedName name="CONTACTS" localSheetId="15">#REF!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9">#REF!</definedName>
    <definedName name="data" localSheetId="11">#REF!</definedName>
    <definedName name="data" localSheetId="13">#REF!</definedName>
    <definedName name="data" localSheetId="14">#REF!</definedName>
    <definedName name="data" localSheetId="10">#REF!</definedName>
    <definedName name="data" localSheetId="7">#REF!</definedName>
    <definedName name="data" localSheetId="12">#REF!</definedName>
    <definedName name="data" localSheetId="8">#REF!</definedName>
    <definedName name="data" localSheetId="15">#REF!</definedName>
    <definedName name="data" localSheetId="3">#REF!</definedName>
    <definedName name="data" localSheetId="4">#REF!</definedName>
    <definedName name="data" localSheetId="5">#REF!</definedName>
    <definedName name="data">#REF!</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9" hidden="1">#REF!</definedName>
    <definedName name="dsf" localSheetId="11" hidden="1">#REF!</definedName>
    <definedName name="dsf" localSheetId="13" hidden="1">#REF!</definedName>
    <definedName name="dsf" localSheetId="14" hidden="1">#REF!</definedName>
    <definedName name="dsf" localSheetId="10" hidden="1">#REF!</definedName>
    <definedName name="dsf" localSheetId="7" hidden="1">#REF!</definedName>
    <definedName name="dsf" localSheetId="12" hidden="1">#REF!</definedName>
    <definedName name="dsf" localSheetId="8" hidden="1">#REF!</definedName>
    <definedName name="dsf" localSheetId="15" hidden="1">#REF!</definedName>
    <definedName name="dsf" localSheetId="5" hidden="1">#REF!</definedName>
    <definedName name="dsf" hidden="1">#REF!</definedName>
    <definedName name="End" localSheetId="9">#REF!</definedName>
    <definedName name="End" localSheetId="11">#REF!</definedName>
    <definedName name="End" localSheetId="13">#REF!</definedName>
    <definedName name="End" localSheetId="14">#REF!</definedName>
    <definedName name="End" localSheetId="10">#REF!</definedName>
    <definedName name="End" localSheetId="7">#REF!</definedName>
    <definedName name="End" localSheetId="12">#REF!</definedName>
    <definedName name="End" localSheetId="8">#REF!</definedName>
    <definedName name="End" localSheetId="15">#REF!</definedName>
    <definedName name="End" localSheetId="3">#REF!</definedName>
    <definedName name="End" localSheetId="4">#REF!</definedName>
    <definedName name="End" localSheetId="5">#REF!</definedName>
    <definedName name="End">#REF!</definedName>
    <definedName name="equpbcsh" localSheetId="9">#REF!</definedName>
    <definedName name="equpbcsh" localSheetId="11">#REF!</definedName>
    <definedName name="equpbcsh" localSheetId="13">#REF!</definedName>
    <definedName name="equpbcsh" localSheetId="14">#REF!</definedName>
    <definedName name="equpbcsh" localSheetId="10">#REF!</definedName>
    <definedName name="equpbcsh" localSheetId="7">#REF!</definedName>
    <definedName name="equpbcsh" localSheetId="12">#REF!</definedName>
    <definedName name="equpbcsh" localSheetId="8">#REF!</definedName>
    <definedName name="equpbcsh" localSheetId="15">#REF!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9">[5]bonddeals1.txt!#REF!</definedName>
    <definedName name="fg" localSheetId="11">[5]bonddeals1.txt!#REF!</definedName>
    <definedName name="fg" localSheetId="13">[5]bonddeals1.txt!#REF!</definedName>
    <definedName name="fg" localSheetId="14">[5]bonddeals1.txt!#REF!</definedName>
    <definedName name="fg" localSheetId="10">[5]bonddeals1.txt!#REF!</definedName>
    <definedName name="fg" localSheetId="7">[5]bonddeals1.txt!#REF!</definedName>
    <definedName name="fg" localSheetId="12">[5]bonddeals1.txt!#REF!</definedName>
    <definedName name="fg" localSheetId="8">[5]bonddeals1.txt!#REF!</definedName>
    <definedName name="fg" localSheetId="15">[5]bonddeals1.txt!#REF!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9">#REF!</definedName>
    <definedName name="GBP" localSheetId="11">#REF!</definedName>
    <definedName name="GBP" localSheetId="13">#REF!</definedName>
    <definedName name="GBP" localSheetId="14">#REF!</definedName>
    <definedName name="GBP" localSheetId="10">#REF!</definedName>
    <definedName name="GBP" localSheetId="7">#REF!</definedName>
    <definedName name="GBP" localSheetId="12">#REF!</definedName>
    <definedName name="GBP" localSheetId="8">#REF!</definedName>
    <definedName name="GBP" localSheetId="15">#REF!</definedName>
    <definedName name="GBP" localSheetId="3">#REF!</definedName>
    <definedName name="GBP" localSheetId="4">#REF!</definedName>
    <definedName name="GBP" localSheetId="5">#REF!</definedName>
    <definedName name="GBP">#REF!</definedName>
    <definedName name="GBPYES" localSheetId="9">#REF!</definedName>
    <definedName name="GBPYES" localSheetId="11">#REF!</definedName>
    <definedName name="GBPYES" localSheetId="13">#REF!</definedName>
    <definedName name="GBPYES" localSheetId="14">#REF!</definedName>
    <definedName name="GBPYES" localSheetId="10">#REF!</definedName>
    <definedName name="GBPYES" localSheetId="7">#REF!</definedName>
    <definedName name="GBPYES" localSheetId="12">#REF!</definedName>
    <definedName name="GBPYES" localSheetId="8">#REF!</definedName>
    <definedName name="GBPYES" localSheetId="15">#REF!</definedName>
    <definedName name="GBPYES" localSheetId="3">#REF!</definedName>
    <definedName name="GBPYES" localSheetId="4">#REF!</definedName>
    <definedName name="GBPYES" localSheetId="5">#REF!</definedName>
    <definedName name="GBPYES">#REF!</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9">[5]bonddeals1.txt!#REF!</definedName>
    <definedName name="holidays" localSheetId="11">[5]bonddeals1.txt!#REF!</definedName>
    <definedName name="holidays" localSheetId="13">[5]bonddeals1.txt!#REF!</definedName>
    <definedName name="holidays" localSheetId="14">[5]bonddeals1.txt!#REF!</definedName>
    <definedName name="holidays" localSheetId="10">[5]bonddeals1.txt!#REF!</definedName>
    <definedName name="holidays" localSheetId="7">[5]bonddeals1.txt!#REF!</definedName>
    <definedName name="holidays" localSheetId="12">[5]bonddeals1.txt!#REF!</definedName>
    <definedName name="holidays" localSheetId="8">[5]bonddeals1.txt!#REF!</definedName>
    <definedName name="holidays" localSheetId="15">[5]bonddeals1.txt!#REF!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9">[5]bonddeals1.txt!#REF!</definedName>
    <definedName name="holidayslist" localSheetId="11">[5]bonddeals1.txt!#REF!</definedName>
    <definedName name="holidayslist" localSheetId="13">[5]bonddeals1.txt!#REF!</definedName>
    <definedName name="holidayslist" localSheetId="14">[5]bonddeals1.txt!#REF!</definedName>
    <definedName name="holidayslist" localSheetId="10">[5]bonddeals1.txt!#REF!</definedName>
    <definedName name="holidayslist" localSheetId="7">[5]bonddeals1.txt!#REF!</definedName>
    <definedName name="holidayslist" localSheetId="12">[5]bonddeals1.txt!#REF!</definedName>
    <definedName name="holidayslist" localSheetId="8">[5]bonddeals1.txt!#REF!</definedName>
    <definedName name="holidayslist" localSheetId="15">[5]bonddeals1.txt!#REF!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9">#REF!</definedName>
    <definedName name="ILS" localSheetId="11">#REF!</definedName>
    <definedName name="ILS" localSheetId="13">#REF!</definedName>
    <definedName name="ILS" localSheetId="14">#REF!</definedName>
    <definedName name="ILS" localSheetId="10">#REF!</definedName>
    <definedName name="ILS" localSheetId="7">#REF!</definedName>
    <definedName name="ILS" localSheetId="12">#REF!</definedName>
    <definedName name="ILS" localSheetId="8">#REF!</definedName>
    <definedName name="ILS" localSheetId="15">#REF!</definedName>
    <definedName name="ILS" localSheetId="3">#REF!</definedName>
    <definedName name="ILS" localSheetId="4">#REF!</definedName>
    <definedName name="ILS" localSheetId="5">#REF!</definedName>
    <definedName name="ILS">#REF!</definedName>
    <definedName name="ILSYES" localSheetId="9">#REF!</definedName>
    <definedName name="ILSYES" localSheetId="11">#REF!</definedName>
    <definedName name="ILSYES" localSheetId="13">#REF!</definedName>
    <definedName name="ILSYES" localSheetId="14">#REF!</definedName>
    <definedName name="ILSYES" localSheetId="10">#REF!</definedName>
    <definedName name="ILSYES" localSheetId="7">#REF!</definedName>
    <definedName name="ILSYES" localSheetId="12">#REF!</definedName>
    <definedName name="ILSYES" localSheetId="8">#REF!</definedName>
    <definedName name="ILSYES" localSheetId="15">#REF!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9" hidden="1">40752.4950810185</definedName>
    <definedName name="IQ_NAMES_REVISION_DATE_" localSheetId="11" hidden="1">40752.4950810185</definedName>
    <definedName name="IQ_NAMES_REVISION_DATE_" localSheetId="13" hidden="1">40752.4950810185</definedName>
    <definedName name="IQ_NAMES_REVISION_DATE_" localSheetId="14" hidden="1">40752.4950810185</definedName>
    <definedName name="IQ_NAMES_REVISION_DATE_" localSheetId="10" hidden="1">40752.4950810185</definedName>
    <definedName name="IQ_NAMES_REVISION_DATE_" localSheetId="7" hidden="1">40752.4950810185</definedName>
    <definedName name="IQ_NAMES_REVISION_DATE_" localSheetId="12" hidden="1">40752.4950810185</definedName>
    <definedName name="IQ_NAMES_REVISION_DATE_" localSheetId="8" hidden="1">40752.4950810185</definedName>
    <definedName name="IQ_NAMES_REVISION_DATE_" localSheetId="15"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9">#REF!</definedName>
    <definedName name="JPY" localSheetId="11">#REF!</definedName>
    <definedName name="JPY" localSheetId="13">#REF!</definedName>
    <definedName name="JPY" localSheetId="14">#REF!</definedName>
    <definedName name="JPY" localSheetId="10">#REF!</definedName>
    <definedName name="JPY" localSheetId="7">#REF!</definedName>
    <definedName name="JPY" localSheetId="12">#REF!</definedName>
    <definedName name="JPY" localSheetId="8">#REF!</definedName>
    <definedName name="JPY" localSheetId="15">#REF!</definedName>
    <definedName name="JPY" localSheetId="3">#REF!</definedName>
    <definedName name="JPY" localSheetId="4">#REF!</definedName>
    <definedName name="JPY" localSheetId="5">#REF!</definedName>
    <definedName name="JPY">#REF!</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9">#REF!</definedName>
    <definedName name="KRW" localSheetId="11">#REF!</definedName>
    <definedName name="KRW" localSheetId="13">#REF!</definedName>
    <definedName name="KRW" localSheetId="14">#REF!</definedName>
    <definedName name="KRW" localSheetId="10">#REF!</definedName>
    <definedName name="KRW" localSheetId="7">#REF!</definedName>
    <definedName name="KRW" localSheetId="12">#REF!</definedName>
    <definedName name="KRW" localSheetId="8">#REF!</definedName>
    <definedName name="KRW" localSheetId="15">#REF!</definedName>
    <definedName name="KRW" localSheetId="3">#REF!</definedName>
    <definedName name="KRW" localSheetId="4">#REF!</definedName>
    <definedName name="KRW" localSheetId="5">#REF!</definedName>
    <definedName name="KRW">#REF!</definedName>
    <definedName name="KRWYES" localSheetId="9">#REF!</definedName>
    <definedName name="KRWYES" localSheetId="11">#REF!</definedName>
    <definedName name="KRWYES" localSheetId="13">#REF!</definedName>
    <definedName name="KRWYES" localSheetId="14">#REF!</definedName>
    <definedName name="KRWYES" localSheetId="10">#REF!</definedName>
    <definedName name="KRWYES" localSheetId="7">#REF!</definedName>
    <definedName name="KRWYES" localSheetId="12">#REF!</definedName>
    <definedName name="KRWYES" localSheetId="8">#REF!</definedName>
    <definedName name="KRWYES" localSheetId="15">#REF!</definedName>
    <definedName name="KRWYES" localSheetId="3">#REF!</definedName>
    <definedName name="KRWYES" localSheetId="4">#REF!</definedName>
    <definedName name="KRWYES" localSheetId="5">#REF!</definedName>
    <definedName name="KRWYES">#REF!</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9">#REF!</definedName>
    <definedName name="master_def" localSheetId="11">#REF!</definedName>
    <definedName name="master_def" localSheetId="13">#REF!</definedName>
    <definedName name="master_def" localSheetId="14">#REF!</definedName>
    <definedName name="master_def" localSheetId="10">#REF!</definedName>
    <definedName name="master_def" localSheetId="7">#REF!</definedName>
    <definedName name="master_def" localSheetId="12">#REF!</definedName>
    <definedName name="master_def" localSheetId="8">#REF!</definedName>
    <definedName name="master_def" localSheetId="15">#REF!</definedName>
    <definedName name="master_def" localSheetId="3">#REF!</definedName>
    <definedName name="master_def" localSheetId="4">#REF!</definedName>
    <definedName name="master_def" localSheetId="5">#REF!</definedName>
    <definedName name="master_def">#REF!</definedName>
    <definedName name="mich" localSheetId="9">#REF!</definedName>
    <definedName name="mich" localSheetId="11">#REF!</definedName>
    <definedName name="mich" localSheetId="13">#REF!</definedName>
    <definedName name="mich" localSheetId="14">#REF!</definedName>
    <definedName name="mich" localSheetId="10">#REF!</definedName>
    <definedName name="mich" localSheetId="7">#REF!</definedName>
    <definedName name="mich" localSheetId="12">#REF!</definedName>
    <definedName name="mich" localSheetId="8">#REF!</definedName>
    <definedName name="mich" localSheetId="15">#REF!</definedName>
    <definedName name="mich" localSheetId="3">#REF!</definedName>
    <definedName name="mich" localSheetId="4">#REF!</definedName>
    <definedName name="mich" localSheetId="5">#REF!</definedName>
    <definedName name="mich">#REF!</definedName>
    <definedName name="mlzerocell" localSheetId="9">#REF!</definedName>
    <definedName name="mlzerocell" localSheetId="11">#REF!</definedName>
    <definedName name="mlzerocell" localSheetId="13">#REF!</definedName>
    <definedName name="mlzerocell" localSheetId="14">#REF!</definedName>
    <definedName name="mlzerocell" localSheetId="10">#REF!</definedName>
    <definedName name="mlzerocell" localSheetId="7">#REF!</definedName>
    <definedName name="mlzerocell" localSheetId="12">#REF!</definedName>
    <definedName name="mlzerocell" localSheetId="8">#REF!</definedName>
    <definedName name="mlzerocell" localSheetId="15">#REF!</definedName>
    <definedName name="mlzerocell" localSheetId="3">#REF!</definedName>
    <definedName name="mlzerocell" localSheetId="4">#REF!</definedName>
    <definedName name="mlzerocell" localSheetId="5">#REF!</definedName>
    <definedName name="mlzerocell">#REF!</definedName>
    <definedName name="MXN" localSheetId="9">#REF!</definedName>
    <definedName name="MXN" localSheetId="11">#REF!</definedName>
    <definedName name="MXN" localSheetId="13">#REF!</definedName>
    <definedName name="MXN" localSheetId="14">#REF!</definedName>
    <definedName name="MXN" localSheetId="10">#REF!</definedName>
    <definedName name="MXN" localSheetId="7">#REF!</definedName>
    <definedName name="MXN" localSheetId="12">#REF!</definedName>
    <definedName name="MXN" localSheetId="8">#REF!</definedName>
    <definedName name="MXN" localSheetId="15">#REF!</definedName>
    <definedName name="MXN" localSheetId="3">#REF!</definedName>
    <definedName name="MXN" localSheetId="4">#REF!</definedName>
    <definedName name="MXN" localSheetId="5">#REF!</definedName>
    <definedName name="MXN">#REF!</definedName>
    <definedName name="MXNYES" localSheetId="9">#REF!</definedName>
    <definedName name="MXNYES" localSheetId="11">#REF!</definedName>
    <definedName name="MXNYES" localSheetId="13">#REF!</definedName>
    <definedName name="MXNYES" localSheetId="14">#REF!</definedName>
    <definedName name="MXNYES" localSheetId="10">#REF!</definedName>
    <definedName name="MXNYES" localSheetId="7">#REF!</definedName>
    <definedName name="MXNYES" localSheetId="12">#REF!</definedName>
    <definedName name="MXNYES" localSheetId="8">#REF!</definedName>
    <definedName name="MXNYES" localSheetId="15">#REF!</definedName>
    <definedName name="MXNYES" localSheetId="3">#REF!</definedName>
    <definedName name="MXNYES" localSheetId="4">#REF!</definedName>
    <definedName name="MXNYES" localSheetId="5">#REF!</definedName>
    <definedName name="MXNYES">#REF!</definedName>
    <definedName name="MYR" localSheetId="9">#REF!</definedName>
    <definedName name="MYR" localSheetId="11">#REF!</definedName>
    <definedName name="MYR" localSheetId="13">#REF!</definedName>
    <definedName name="MYR" localSheetId="14">#REF!</definedName>
    <definedName name="MYR" localSheetId="10">#REF!</definedName>
    <definedName name="MYR" localSheetId="7">#REF!</definedName>
    <definedName name="MYR" localSheetId="12">#REF!</definedName>
    <definedName name="MYR" localSheetId="8">#REF!</definedName>
    <definedName name="MYR" localSheetId="15">#REF!</definedName>
    <definedName name="MYR" localSheetId="3">#REF!</definedName>
    <definedName name="MYR" localSheetId="4">#REF!</definedName>
    <definedName name="MYR" localSheetId="5">#REF!</definedName>
    <definedName name="MYR">#REF!</definedName>
    <definedName name="MYRYES" localSheetId="9">#REF!</definedName>
    <definedName name="MYRYES" localSheetId="11">#REF!</definedName>
    <definedName name="MYRYES" localSheetId="13">#REF!</definedName>
    <definedName name="MYRYES" localSheetId="14">#REF!</definedName>
    <definedName name="MYRYES" localSheetId="10">#REF!</definedName>
    <definedName name="MYRYES" localSheetId="7">#REF!</definedName>
    <definedName name="MYRYES" localSheetId="12">#REF!</definedName>
    <definedName name="MYRYES" localSheetId="8">#REF!</definedName>
    <definedName name="MYRYES" localSheetId="15">#REF!</definedName>
    <definedName name="MYRYES" localSheetId="3">#REF!</definedName>
    <definedName name="MYRYES" localSheetId="4">#REF!</definedName>
    <definedName name="MYRYES" localSheetId="5">#REF!</definedName>
    <definedName name="MYRYES">#REF!</definedName>
    <definedName name="new" localSheetId="9">#REF!</definedName>
    <definedName name="new" localSheetId="11">#REF!</definedName>
    <definedName name="new" localSheetId="13">#REF!</definedName>
    <definedName name="new" localSheetId="14">#REF!</definedName>
    <definedName name="new" localSheetId="10">#REF!</definedName>
    <definedName name="new" localSheetId="7">#REF!</definedName>
    <definedName name="new" localSheetId="12">#REF!</definedName>
    <definedName name="new" localSheetId="8">#REF!</definedName>
    <definedName name="new" localSheetId="15">#REF!</definedName>
    <definedName name="new" localSheetId="3">#REF!</definedName>
    <definedName name="new" localSheetId="4">#REF!</definedName>
    <definedName name="new" localSheetId="5">#REF!</definedName>
    <definedName name="new">#REF!</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9">#REF!</definedName>
    <definedName name="OperatingEntity" localSheetId="11">#REF!</definedName>
    <definedName name="OperatingEntity" localSheetId="13">#REF!</definedName>
    <definedName name="OperatingEntity" localSheetId="14">#REF!</definedName>
    <definedName name="OperatingEntity" localSheetId="10">#REF!</definedName>
    <definedName name="OperatingEntity" localSheetId="7">#REF!</definedName>
    <definedName name="OperatingEntity" localSheetId="12">#REF!</definedName>
    <definedName name="OperatingEntity" localSheetId="8">#REF!</definedName>
    <definedName name="OperatingEntity" localSheetId="15">#REF!</definedName>
    <definedName name="OperatingEntity" localSheetId="3">#REF!</definedName>
    <definedName name="OperatingEntity" localSheetId="4">#REF!</definedName>
    <definedName name="OperatingEntity" localSheetId="5">#REF!</definedName>
    <definedName name="OperatingEntity">#REF!</definedName>
    <definedName name="optsd" localSheetId="9">[5]bonddeals1.txt!#REF!</definedName>
    <definedName name="optsd" localSheetId="11">[5]bonddeals1.txt!#REF!</definedName>
    <definedName name="optsd" localSheetId="13">[5]bonddeals1.txt!#REF!</definedName>
    <definedName name="optsd" localSheetId="14">[5]bonddeals1.txt!#REF!</definedName>
    <definedName name="optsd" localSheetId="10">[5]bonddeals1.txt!#REF!</definedName>
    <definedName name="optsd" localSheetId="7">[5]bonddeals1.txt!#REF!</definedName>
    <definedName name="optsd" localSheetId="12">[5]bonddeals1.txt!#REF!</definedName>
    <definedName name="optsd" localSheetId="8">[5]bonddeals1.txt!#REF!</definedName>
    <definedName name="optsd" localSheetId="15">[5]bonddeals1.txt!#REF!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9">#REF!</definedName>
    <definedName name="print_marks" localSheetId="11">#REF!</definedName>
    <definedName name="print_marks" localSheetId="13">#REF!</definedName>
    <definedName name="print_marks" localSheetId="14">#REF!</definedName>
    <definedName name="print_marks" localSheetId="10">#REF!</definedName>
    <definedName name="print_marks" localSheetId="7">#REF!</definedName>
    <definedName name="print_marks" localSheetId="12">#REF!</definedName>
    <definedName name="print_marks" localSheetId="8">#REF!</definedName>
    <definedName name="print_marks" localSheetId="15">#REF!</definedName>
    <definedName name="print_marks" localSheetId="3">#REF!</definedName>
    <definedName name="print_marks" localSheetId="4">#REF!</definedName>
    <definedName name="print_marks" localSheetId="5">#REF!</definedName>
    <definedName name="print_marks">#REF!</definedName>
    <definedName name="Print_posn" localSheetId="9">#REF!</definedName>
    <definedName name="Print_posn" localSheetId="11">#REF!</definedName>
    <definedName name="Print_posn" localSheetId="13">#REF!</definedName>
    <definedName name="Print_posn" localSheetId="14">#REF!</definedName>
    <definedName name="Print_posn" localSheetId="10">#REF!</definedName>
    <definedName name="Print_posn" localSheetId="7">#REF!</definedName>
    <definedName name="Print_posn" localSheetId="12">#REF!</definedName>
    <definedName name="Print_posn" localSheetId="8">#REF!</definedName>
    <definedName name="Print_posn" localSheetId="15">#REF!</definedName>
    <definedName name="Print_posn" localSheetId="3">#REF!</definedName>
    <definedName name="Print_posn" localSheetId="4">#REF!</definedName>
    <definedName name="Print_posn" localSheetId="5">#REF!</definedName>
    <definedName name="Print_posn">#REF!</definedName>
    <definedName name="rep" localSheetId="9">#REF!</definedName>
    <definedName name="rep" localSheetId="11">#REF!</definedName>
    <definedName name="rep" localSheetId="13">#REF!</definedName>
    <definedName name="rep" localSheetId="14">#REF!</definedName>
    <definedName name="rep" localSheetId="10">#REF!</definedName>
    <definedName name="rep" localSheetId="7">#REF!</definedName>
    <definedName name="rep" localSheetId="12">#REF!</definedName>
    <definedName name="rep" localSheetId="8">#REF!</definedName>
    <definedName name="rep" localSheetId="15">#REF!</definedName>
    <definedName name="rep" localSheetId="3">#REF!</definedName>
    <definedName name="rep" localSheetId="4">#REF!</definedName>
    <definedName name="rep" localSheetId="5">#REF!</definedName>
    <definedName name="rep">#REF!</definedName>
    <definedName name="risk" localSheetId="9">#REF!</definedName>
    <definedName name="risk" localSheetId="11">#REF!</definedName>
    <definedName name="risk" localSheetId="13">#REF!</definedName>
    <definedName name="risk" localSheetId="14">#REF!</definedName>
    <definedName name="risk" localSheetId="10">#REF!</definedName>
    <definedName name="risk" localSheetId="7">#REF!</definedName>
    <definedName name="risk" localSheetId="12">#REF!</definedName>
    <definedName name="risk" localSheetId="8">#REF!</definedName>
    <definedName name="risk" localSheetId="15">#REF!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9">[2]BondD!#REF!</definedName>
    <definedName name="S" localSheetId="11">[2]BondD!#REF!</definedName>
    <definedName name="S" localSheetId="13">[2]BondD!#REF!</definedName>
    <definedName name="S" localSheetId="14">[2]BondD!#REF!</definedName>
    <definedName name="S" localSheetId="10">[2]BondD!#REF!</definedName>
    <definedName name="S" localSheetId="7">[2]BondD!#REF!</definedName>
    <definedName name="S" localSheetId="12">[2]BondD!#REF!</definedName>
    <definedName name="S" localSheetId="8">[2]BondD!#REF!</definedName>
    <definedName name="S" localSheetId="15">[2]BondD!#REF!</definedName>
    <definedName name="S" localSheetId="3">[2]BondD!#REF!</definedName>
    <definedName name="S" localSheetId="4">[2]BondD!#REF!</definedName>
    <definedName name="S" localSheetId="5">[2]BondD!#REF!</definedName>
    <definedName name="S">[2]BondD!#REF!</definedName>
    <definedName name="sdf" localSheetId="9" hidden="1">'[1]450'!#REF!</definedName>
    <definedName name="sdf" localSheetId="11" hidden="1">'[1]450'!#REF!</definedName>
    <definedName name="sdf" localSheetId="13" hidden="1">'[1]450'!#REF!</definedName>
    <definedName name="sdf" localSheetId="14" hidden="1">'[1]450'!#REF!</definedName>
    <definedName name="sdf" localSheetId="10" hidden="1">'[1]450'!#REF!</definedName>
    <definedName name="sdf" localSheetId="7" hidden="1">'[1]450'!#REF!</definedName>
    <definedName name="sdf" localSheetId="12" hidden="1">'[1]450'!#REF!</definedName>
    <definedName name="sdf" localSheetId="8" hidden="1">'[1]450'!#REF!</definedName>
    <definedName name="sdf" localSheetId="15" hidden="1">'[1]450'!#REF!</definedName>
    <definedName name="sdf" localSheetId="5" hidden="1">'[1]450'!#REF!</definedName>
    <definedName name="sdf" hidden="1">'[1]450'!#REF!</definedName>
    <definedName name="sdlag" localSheetId="9">[5]bonddeals1.txt!#REF!</definedName>
    <definedName name="sdlag" localSheetId="11">[5]bonddeals1.txt!#REF!</definedName>
    <definedName name="sdlag" localSheetId="13">[5]bonddeals1.txt!#REF!</definedName>
    <definedName name="sdlag" localSheetId="14">[5]bonddeals1.txt!#REF!</definedName>
    <definedName name="sdlag" localSheetId="10">[5]bonddeals1.txt!#REF!</definedName>
    <definedName name="sdlag" localSheetId="7">[5]bonddeals1.txt!#REF!</definedName>
    <definedName name="sdlag" localSheetId="12">[5]bonddeals1.txt!#REF!</definedName>
    <definedName name="sdlag" localSheetId="8">[5]bonddeals1.txt!#REF!</definedName>
    <definedName name="sdlag" localSheetId="15">[5]bonddeals1.txt!#REF!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9">[5]bonddeals1.txt!#REF!</definedName>
    <definedName name="sett" localSheetId="11">[5]bonddeals1.txt!#REF!</definedName>
    <definedName name="sett" localSheetId="13">[5]bonddeals1.txt!#REF!</definedName>
    <definedName name="sett" localSheetId="14">[5]bonddeals1.txt!#REF!</definedName>
    <definedName name="sett" localSheetId="10">[5]bonddeals1.txt!#REF!</definedName>
    <definedName name="sett" localSheetId="7">[5]bonddeals1.txt!#REF!</definedName>
    <definedName name="sett" localSheetId="12">[5]bonddeals1.txt!#REF!</definedName>
    <definedName name="sett" localSheetId="8">[5]bonddeals1.txt!#REF!</definedName>
    <definedName name="sett" localSheetId="15">[5]bonddeals1.txt!#REF!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9">[5]bonddeals1.txt!#REF!</definedName>
    <definedName name="settle" localSheetId="11">[5]bonddeals1.txt!#REF!</definedName>
    <definedName name="settle" localSheetId="13">[5]bonddeals1.txt!#REF!</definedName>
    <definedName name="settle" localSheetId="14">[5]bonddeals1.txt!#REF!</definedName>
    <definedName name="settle" localSheetId="10">[5]bonddeals1.txt!#REF!</definedName>
    <definedName name="settle" localSheetId="7">[5]bonddeals1.txt!#REF!</definedName>
    <definedName name="settle" localSheetId="12">[5]bonddeals1.txt!#REF!</definedName>
    <definedName name="settle" localSheetId="8">[5]bonddeals1.txt!#REF!</definedName>
    <definedName name="settle" localSheetId="15">[5]bonddeals1.txt!#REF!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9">#REF!</definedName>
    <definedName name="SGD" localSheetId="11">#REF!</definedName>
    <definedName name="SGD" localSheetId="13">#REF!</definedName>
    <definedName name="SGD" localSheetId="14">#REF!</definedName>
    <definedName name="SGD" localSheetId="10">#REF!</definedName>
    <definedName name="SGD" localSheetId="7">#REF!</definedName>
    <definedName name="SGD" localSheetId="12">#REF!</definedName>
    <definedName name="SGD" localSheetId="8">#REF!</definedName>
    <definedName name="SGD" localSheetId="15">#REF!</definedName>
    <definedName name="SGD" localSheetId="3">#REF!</definedName>
    <definedName name="SGD" localSheetId="4">#REF!</definedName>
    <definedName name="SGD" localSheetId="5">#REF!</definedName>
    <definedName name="SGD">#REF!</definedName>
    <definedName name="SGDYES" localSheetId="9">#REF!</definedName>
    <definedName name="SGDYES" localSheetId="11">#REF!</definedName>
    <definedName name="SGDYES" localSheetId="13">#REF!</definedName>
    <definedName name="SGDYES" localSheetId="14">#REF!</definedName>
    <definedName name="SGDYES" localSheetId="10">#REF!</definedName>
    <definedName name="SGDYES" localSheetId="7">#REF!</definedName>
    <definedName name="SGDYES" localSheetId="12">#REF!</definedName>
    <definedName name="SGDYES" localSheetId="8">#REF!</definedName>
    <definedName name="SGDYES" localSheetId="15">#REF!</definedName>
    <definedName name="SGDYES" localSheetId="3">#REF!</definedName>
    <definedName name="SGDYES" localSheetId="4">#REF!</definedName>
    <definedName name="SGDYES" localSheetId="5">#REF!</definedName>
    <definedName name="SGDYES">#REF!</definedName>
    <definedName name="sortcol" localSheetId="9">#REF!</definedName>
    <definedName name="sortcol" localSheetId="11">#REF!</definedName>
    <definedName name="sortcol" localSheetId="13">#REF!</definedName>
    <definedName name="sortcol" localSheetId="14">#REF!</definedName>
    <definedName name="sortcol" localSheetId="10">#REF!</definedName>
    <definedName name="sortcol" localSheetId="7">#REF!</definedName>
    <definedName name="sortcol" localSheetId="12">#REF!</definedName>
    <definedName name="sortcol" localSheetId="8">#REF!</definedName>
    <definedName name="sortcol" localSheetId="15">#REF!</definedName>
    <definedName name="sortcol" localSheetId="3">#REF!</definedName>
    <definedName name="sortcol" localSheetId="4">#REF!</definedName>
    <definedName name="sortcol" localSheetId="5">#REF!</definedName>
    <definedName name="sortcol">#REF!</definedName>
    <definedName name="sprds" localSheetId="9">#REF!</definedName>
    <definedName name="sprds" localSheetId="11">#REF!</definedName>
    <definedName name="sprds" localSheetId="13">#REF!</definedName>
    <definedName name="sprds" localSheetId="14">#REF!</definedName>
    <definedName name="sprds" localSheetId="10">#REF!</definedName>
    <definedName name="sprds" localSheetId="7">#REF!</definedName>
    <definedName name="sprds" localSheetId="12">#REF!</definedName>
    <definedName name="sprds" localSheetId="8">#REF!</definedName>
    <definedName name="sprds" localSheetId="15">#REF!</definedName>
    <definedName name="sprds" localSheetId="3">#REF!</definedName>
    <definedName name="sprds" localSheetId="4">#REF!</definedName>
    <definedName name="sprds" localSheetId="5">#REF!</definedName>
    <definedName name="sprds">#REF!</definedName>
    <definedName name="start" localSheetId="9">#REF!</definedName>
    <definedName name="start" localSheetId="11">#REF!</definedName>
    <definedName name="start" localSheetId="13">#REF!</definedName>
    <definedName name="start" localSheetId="14">#REF!</definedName>
    <definedName name="start" localSheetId="10">#REF!</definedName>
    <definedName name="start" localSheetId="7">#REF!</definedName>
    <definedName name="start" localSheetId="12">#REF!</definedName>
    <definedName name="start" localSheetId="8">#REF!</definedName>
    <definedName name="start" localSheetId="15">#REF!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9">[17]Summary!#REF!</definedName>
    <definedName name="today" localSheetId="11">[17]Summary!#REF!</definedName>
    <definedName name="today" localSheetId="13">[17]Summary!#REF!</definedName>
    <definedName name="today" localSheetId="14">[17]Summary!#REF!</definedName>
    <definedName name="today" localSheetId="10">[17]Summary!#REF!</definedName>
    <definedName name="today" localSheetId="7">[17]Summary!#REF!</definedName>
    <definedName name="today" localSheetId="12">[17]Summary!#REF!</definedName>
    <definedName name="today" localSheetId="8">[17]Summary!#REF!</definedName>
    <definedName name="today" localSheetId="15">[17]Summary!#REF!</definedName>
    <definedName name="today" localSheetId="3">[17]Summary!#REF!</definedName>
    <definedName name="today" localSheetId="4">[17]Summary!#REF!</definedName>
    <definedName name="today" localSheetId="5">[17]Summary!#REF!</definedName>
    <definedName name="today">[17]Summary!#REF!</definedName>
    <definedName name="TRL" localSheetId="9">#REF!</definedName>
    <definedName name="TRL" localSheetId="11">#REF!</definedName>
    <definedName name="TRL" localSheetId="13">#REF!</definedName>
    <definedName name="TRL" localSheetId="14">#REF!</definedName>
    <definedName name="TRL" localSheetId="10">#REF!</definedName>
    <definedName name="TRL" localSheetId="7">#REF!</definedName>
    <definedName name="TRL" localSheetId="12">#REF!</definedName>
    <definedName name="TRL" localSheetId="8">#REF!</definedName>
    <definedName name="TRL" localSheetId="15">#REF!</definedName>
    <definedName name="TRL" localSheetId="3">#REF!</definedName>
    <definedName name="TRL" localSheetId="4">#REF!</definedName>
    <definedName name="TRL" localSheetId="5">#REF!</definedName>
    <definedName name="TRL">#REF!</definedName>
    <definedName name="TRLYES" localSheetId="9">#REF!</definedName>
    <definedName name="TRLYES" localSheetId="11">#REF!</definedName>
    <definedName name="TRLYES" localSheetId="13">#REF!</definedName>
    <definedName name="TRLYES" localSheetId="14">#REF!</definedName>
    <definedName name="TRLYES" localSheetId="10">#REF!</definedName>
    <definedName name="TRLYES" localSheetId="7">#REF!</definedName>
    <definedName name="TRLYES" localSheetId="12">#REF!</definedName>
    <definedName name="TRLYES" localSheetId="8">#REF!</definedName>
    <definedName name="TRLYES" localSheetId="15">#REF!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9">[5]bonddeals1.txt!#REF!</definedName>
    <definedName name="weekdays" localSheetId="11">[5]bonddeals1.txt!#REF!</definedName>
    <definedName name="weekdays" localSheetId="13">[5]bonddeals1.txt!#REF!</definedName>
    <definedName name="weekdays" localSheetId="14">[5]bonddeals1.txt!#REF!</definedName>
    <definedName name="weekdays" localSheetId="10">[5]bonddeals1.txt!#REF!</definedName>
    <definedName name="weekdays" localSheetId="7">[5]bonddeals1.txt!#REF!</definedName>
    <definedName name="weekdays" localSheetId="12">[5]bonddeals1.txt!#REF!</definedName>
    <definedName name="weekdays" localSheetId="8">[5]bonddeals1.txt!#REF!</definedName>
    <definedName name="weekdays" localSheetId="15">[5]bonddeals1.txt!#REF!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9">[3]BondD!#REF!</definedName>
    <definedName name="WHAT?" localSheetId="11">[3]BondD!#REF!</definedName>
    <definedName name="WHAT?" localSheetId="13">[3]BondD!#REF!</definedName>
    <definedName name="WHAT?" localSheetId="14">[3]BondD!#REF!</definedName>
    <definedName name="WHAT?" localSheetId="10">[3]BondD!#REF!</definedName>
    <definedName name="WHAT?" localSheetId="7">[3]BondD!#REF!</definedName>
    <definedName name="WHAT?" localSheetId="12">[3]BondD!#REF!</definedName>
    <definedName name="WHAT?" localSheetId="8">[3]BondD!#REF!</definedName>
    <definedName name="WHAT?" localSheetId="15">[3]BondD!#REF!</definedName>
    <definedName name="WHAT?" localSheetId="3">[3]BondD!#REF!</definedName>
    <definedName name="WHAT?" localSheetId="4">[3]BondD!#REF!</definedName>
    <definedName name="WHAT?" localSheetId="5">[3]BondD!#REF!</definedName>
    <definedName name="WHAT?">[3]BondD!#REF!</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0"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8"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9">#REF!</definedName>
    <definedName name="yrsprds" localSheetId="11">#REF!</definedName>
    <definedName name="yrsprds" localSheetId="13">#REF!</definedName>
    <definedName name="yrsprds" localSheetId="14">#REF!</definedName>
    <definedName name="yrsprds" localSheetId="10">#REF!</definedName>
    <definedName name="yrsprds" localSheetId="7">#REF!</definedName>
    <definedName name="yrsprds" localSheetId="12">#REF!</definedName>
    <definedName name="yrsprds" localSheetId="8">#REF!</definedName>
    <definedName name="yrsprds" localSheetId="15">#REF!</definedName>
    <definedName name="yrsprds" localSheetId="3">#REF!</definedName>
    <definedName name="yrsprds" localSheetId="4">#REF!</definedName>
    <definedName name="yrsprds" localSheetId="5">#REF!</definedName>
    <definedName name="yrsprds">#REF!</definedName>
    <definedName name="ZAR" localSheetId="9">#REF!</definedName>
    <definedName name="ZAR" localSheetId="11">#REF!</definedName>
    <definedName name="ZAR" localSheetId="13">#REF!</definedName>
    <definedName name="ZAR" localSheetId="14">#REF!</definedName>
    <definedName name="ZAR" localSheetId="10">#REF!</definedName>
    <definedName name="ZAR" localSheetId="7">#REF!</definedName>
    <definedName name="ZAR" localSheetId="12">#REF!</definedName>
    <definedName name="ZAR" localSheetId="8">#REF!</definedName>
    <definedName name="ZAR" localSheetId="15">#REF!</definedName>
    <definedName name="ZAR" localSheetId="3">#REF!</definedName>
    <definedName name="ZAR" localSheetId="4">#REF!</definedName>
    <definedName name="ZAR" localSheetId="5">#REF!</definedName>
    <definedName name="ZAR">#REF!</definedName>
    <definedName name="_xlnm.Database" localSheetId="9">#REF!</definedName>
    <definedName name="_xlnm.Database" localSheetId="11">#REF!</definedName>
    <definedName name="_xlnm.Database" localSheetId="13">#REF!</definedName>
    <definedName name="_xlnm.Database" localSheetId="14">#REF!</definedName>
    <definedName name="_xlnm.Database" localSheetId="10">#REF!</definedName>
    <definedName name="_xlnm.Database" localSheetId="7">#REF!</definedName>
    <definedName name="_xlnm.Database" localSheetId="12">#REF!</definedName>
    <definedName name="_xlnm.Database" localSheetId="8">#REF!</definedName>
    <definedName name="_xlnm.Database" localSheetId="15">#REF!</definedName>
    <definedName name="_xlnm.Database" localSheetId="3">#REF!</definedName>
    <definedName name="_xlnm.Database" localSheetId="4">#REF!</definedName>
    <definedName name="_xlnm.Database" localSheetId="5">#REF!</definedName>
    <definedName name="_xlnm.Database">#REF!</definedName>
    <definedName name="_xlnm.Print_Area" localSheetId="9">'Asset_Agroholding Steppe'!$A$1:$AB$36</definedName>
    <definedName name="_xlnm.Print_Area" localSheetId="11">'Asset_Binnopharm Group'!$A$1:$AB$23</definedName>
    <definedName name="_xlnm.Print_Area" localSheetId="13">'Asset_BPGC '!$A$1:$AB$23</definedName>
    <definedName name="_xlnm.Print_Area" localSheetId="14">Asset_Hospitality!$A$1:$AB$8</definedName>
    <definedName name="_xlnm.Print_Area" localSheetId="10">Asset_Medsi!$A$1:$AB$42</definedName>
    <definedName name="_xlnm.Print_Area" localSheetId="7">Asset_MTS!$A$1:$AB$42</definedName>
    <definedName name="_xlnm.Print_Area" localSheetId="12">Asset_Rental!$A$1:$AB$23</definedName>
    <definedName name="_xlnm.Print_Area" localSheetId="8">Asset_Segezha!$A$1:$AB$51</definedName>
    <definedName name="_xlnm.Print_Area" localSheetId="15">Corporate!$A$1:$AB$8</definedName>
    <definedName name="_xlnm.Print_Area" localSheetId="0">Cover!$A$1:$L$41</definedName>
    <definedName name="_xlnm.Print_Area" localSheetId="1">DISCLAIMER!$A$1:$N$52</definedName>
    <definedName name="_xlnm.Print_Area" localSheetId="3">Sistema_Balance!$A$1:$Z$96</definedName>
    <definedName name="_xlnm.Print_Area" localSheetId="4">'Sistema_Cash Flow'!$A$1:$K$105</definedName>
    <definedName name="_xlnm.Print_Area" localSheetId="5">'Sistema_Corp Centre_Maturity'!$A$1:$L$13</definedName>
    <definedName name="_xlnm.Print_Area" localSheetId="2">'Sistema_P&amp;L'!$A$1:$Z$49</definedName>
    <definedName name="сумм">'Sistema_P&amp;L'!$D$43</definedName>
    <definedName name="сумма">'Sistema_P&amp;L'!$D$43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356" l="1"/>
  <c r="M13" i="356"/>
  <c r="P15" i="343"/>
  <c r="X43" i="343" l="1"/>
  <c r="W43" i="343"/>
  <c r="I43" i="343"/>
  <c r="H43" i="343"/>
  <c r="G43" i="343"/>
  <c r="E43" i="343"/>
  <c r="D43" i="343"/>
  <c r="F40" i="343"/>
  <c r="F38" i="343"/>
  <c r="F37" i="343"/>
  <c r="F35" i="343"/>
  <c r="F33" i="343"/>
  <c r="F32" i="343"/>
  <c r="F30" i="343"/>
  <c r="F29" i="343"/>
  <c r="F27" i="343"/>
  <c r="F26" i="343"/>
  <c r="F25" i="343"/>
  <c r="F24" i="343"/>
  <c r="F23" i="343"/>
  <c r="F21" i="343"/>
  <c r="F20" i="343"/>
  <c r="F19" i="343"/>
  <c r="F18" i="343"/>
  <c r="F17" i="343"/>
  <c r="F16" i="343"/>
  <c r="F15" i="343"/>
  <c r="F14" i="343"/>
  <c r="F13" i="343"/>
  <c r="F12" i="343"/>
  <c r="F11" i="343"/>
  <c r="F43" i="343" s="1"/>
  <c r="Z13" i="349" l="1"/>
  <c r="N13" i="349"/>
  <c r="Y15" i="341"/>
  <c r="Z13" i="341"/>
  <c r="N13" i="341"/>
  <c r="Z17" i="320" l="1"/>
  <c r="V40" i="340"/>
  <c r="V39" i="340"/>
  <c r="Z24" i="340"/>
  <c r="Y17" i="320" l="1"/>
  <c r="J30" i="330" l="1"/>
  <c r="J28" i="330"/>
  <c r="I28" i="330"/>
  <c r="H28" i="330"/>
  <c r="F28" i="330"/>
  <c r="E28" i="330"/>
  <c r="D28" i="330"/>
  <c r="I13" i="349" l="1"/>
  <c r="C20" i="330"/>
  <c r="G20" i="330"/>
  <c r="X20" i="330"/>
  <c r="F20" i="330"/>
  <c r="E20" i="330"/>
  <c r="D20" i="330"/>
  <c r="C13" i="320"/>
  <c r="X30" i="347"/>
  <c r="W30" i="347"/>
  <c r="H30" i="347"/>
  <c r="G30" i="347"/>
  <c r="F30" i="347"/>
  <c r="E30" i="347"/>
  <c r="D30" i="347"/>
  <c r="C30" i="347"/>
  <c r="X23" i="347"/>
  <c r="W23" i="347"/>
  <c r="I23" i="347"/>
  <c r="H23" i="347"/>
  <c r="G23" i="347"/>
  <c r="F23" i="347"/>
  <c r="E23" i="347"/>
  <c r="D23" i="347"/>
  <c r="C23" i="347"/>
  <c r="W21" i="347"/>
  <c r="W20" i="347"/>
  <c r="W19" i="347"/>
  <c r="W14" i="347"/>
  <c r="W13" i="347"/>
  <c r="W12" i="347"/>
  <c r="I24" i="340"/>
  <c r="W13" i="330"/>
  <c r="X13" i="330"/>
  <c r="C13" i="330"/>
  <c r="D13" i="330"/>
  <c r="E13" i="330"/>
  <c r="F13" i="330"/>
  <c r="G13" i="330"/>
  <c r="H13" i="330"/>
  <c r="W13" i="320"/>
  <c r="X13" i="320"/>
  <c r="D13" i="320"/>
  <c r="E13" i="320"/>
  <c r="F13" i="320"/>
  <c r="G13" i="320"/>
  <c r="H13" i="320"/>
  <c r="I13" i="330"/>
  <c r="I13" i="320"/>
  <c r="W22" i="347" l="1"/>
  <c r="W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Z40" authorId="0" shapeId="0" xr:uid="{00000000-0006-0000-0A00-000001000000}">
      <text>
        <r>
          <rPr>
            <b/>
            <sz val="9"/>
            <color indexed="81"/>
            <rFont val="Tahoma"/>
            <family val="2"/>
            <charset val="204"/>
          </rPr>
          <t>Автор:</t>
        </r>
        <r>
          <rPr>
            <sz val="9"/>
            <color indexed="81"/>
            <rFont val="Tahoma"/>
            <family val="2"/>
            <charset val="204"/>
          </rPr>
          <t xml:space="preserve">
Change in methodology</t>
        </r>
      </text>
    </comment>
    <comment ref="AA40" authorId="0" shapeId="0" xr:uid="{00000000-0006-0000-0A00-000002000000}">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<sst xmlns="http://schemas.openxmlformats.org/spreadsheetml/2006/main" count="1109" uniqueCount="350">
  <si>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</si>
  <si>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</si>
  <si>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</si>
  <si>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</si>
  <si>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</si>
  <si>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</si>
  <si>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</si>
  <si>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</si>
  <si>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</si>
  <si>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</si>
  <si>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</si>
  <si>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</si>
  <si>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</si>
  <si>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</si>
  <si>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</si>
  <si>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</si>
  <si>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</si>
  <si>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</si>
  <si>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</si>
  <si>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</si>
  <si>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</si>
  <si>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</si>
  <si>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</si>
  <si>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</si>
  <si>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</si>
  <si>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</si>
  <si>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</si>
  <si>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</si>
  <si>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</si>
  <si>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</si>
  <si>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</si>
  <si>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</si>
  <si>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</si>
  <si>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</si>
  <si>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</si>
  <si>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</si>
  <si>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</si>
  <si>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</si>
  <si>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</si>
  <si>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</si>
  <si>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</si>
  <si>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</si>
  <si>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</si>
  <si>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</si>
  <si>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</si>
  <si>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</si>
  <si>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</si>
  <si>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</si>
  <si>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</si>
  <si>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</si>
  <si>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</si>
  <si>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</si>
  <si>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</si>
  <si>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</si>
  <si>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</si>
  <si>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</si>
  <si>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</si>
  <si>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</si>
  <si>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</si>
  <si>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</si>
  <si>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</si>
  <si>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</si>
  <si>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</si>
  <si>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</si>
  <si>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</si>
  <si>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</si>
  <si>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</si>
  <si>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</si>
  <si>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</si>
  <si>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</si>
  <si>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</si>
  <si>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</si>
  <si>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</si>
  <si>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</si>
  <si>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</si>
  <si>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</si>
  <si>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</si>
  <si>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</si>
  <si>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</si>
  <si>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</si>
  <si>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</si>
  <si>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</si>
  <si>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</si>
  <si>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</si>
  <si>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</si>
  <si>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</si>
  <si>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</si>
  <si>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</si>
  <si>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</si>
  <si>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</si>
  <si>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</si>
  <si>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</si>
  <si>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</si>
  <si>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</si>
  <si>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</si>
  <si>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</si>
  <si>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</si>
  <si>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</si>
  <si>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</si>
  <si>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</si>
  <si>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</si>
  <si>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</si>
  <si>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</si>
  <si>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</si>
  <si>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</si>
  <si>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</si>
  <si>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</si>
  <si>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</si>
  <si>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</si>
  <si>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</si>
  <si>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</si>
  <si>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</si>
  <si>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</si>
  <si>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</si>
  <si>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</si>
  <si>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</si>
  <si>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</si>
  <si>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</si>
  <si>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</si>
  <si>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</si>
  <si>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</si>
  <si>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</si>
  <si>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</si>
  <si>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</si>
  <si>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</si>
  <si>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</si>
  <si>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</si>
  <si>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</si>
  <si>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</si>
  <si>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</si>
  <si>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</si>
  <si>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</si>
  <si>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</si>
  <si>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</si>
  <si>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</si>
  <si>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</si>
  <si>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</si>
  <si>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</si>
  <si>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</si>
  <si>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</si>
  <si>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</si>
  <si>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</si>
  <si>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</si>
  <si>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</si>
  <si>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</si>
  <si>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</si>
  <si>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</si>
  <si>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</si>
  <si>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</si>
  <si>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</si>
  <si>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</si>
  <si>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</si>
  <si>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</si>
  <si>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</si>
  <si>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</si>
  <si>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</si>
  <si>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</si>
  <si>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</si>
  <si>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</si>
  <si>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</si>
  <si>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</si>
  <si>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Amounts in billions of Russian roubles</t>
  </si>
  <si>
    <t>SGA/revenue</t>
  </si>
  <si>
    <t>SGA</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</si>
  <si>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</si>
  <si>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</si>
  <si>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</si>
  <si>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</si>
  <si>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</si>
  <si>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</si>
  <si>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</si>
  <si>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</si>
  <si>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</si>
  <si>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</si>
  <si>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</si>
  <si>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</si>
  <si>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</si>
  <si>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</si>
  <si>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</si>
  <si>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</si>
  <si>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</si>
  <si>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</si>
  <si>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</si>
  <si>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</si>
  <si>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</si>
  <si>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</si>
  <si>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</si>
  <si>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</si>
  <si>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</si>
  <si>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</si>
  <si>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</si>
  <si>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</si>
  <si>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</si>
  <si>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</si>
  <si>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-Other (RUB bn)</t>
  </si>
  <si>
    <t>Paper sacks, mn</t>
  </si>
  <si>
    <t>Sack paper, thsd tonnes</t>
  </si>
  <si>
    <t>Sawn timber, thsd cu m</t>
  </si>
  <si>
    <t>Plywood, thsd cu m</t>
  </si>
  <si>
    <t>Utilisation, %</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</si>
  <si>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</si>
  <si>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</si>
  <si>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</si>
  <si>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</si>
  <si>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</si>
  <si>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</si>
  <si>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</si>
  <si>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</si>
  <si>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</si>
  <si>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</si>
  <si>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</si>
  <si>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</si>
  <si>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</si>
  <si>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</si>
  <si>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</si>
  <si>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Segezha Group</t>
  </si>
  <si>
    <t>PAGE</t>
  </si>
  <si>
    <t>Asset_MTS!A1</t>
  </si>
  <si>
    <t>Asset_Segezha!A1</t>
  </si>
  <si>
    <t>Medsi</t>
  </si>
  <si>
    <t>BPGC</t>
  </si>
  <si>
    <t>Hospitality assets</t>
  </si>
  <si>
    <t>Net debt/(net cash)</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</si>
  <si>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</si>
  <si>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</si>
  <si>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</si>
  <si>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</si>
  <si>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</si>
  <si>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</si>
  <si>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</si>
  <si>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</si>
  <si>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</si>
  <si>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</si>
  <si>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</si>
  <si>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</si>
  <si>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</si>
  <si>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</si>
  <si>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</si>
  <si>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</si>
  <si>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</si>
  <si>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Payments to obtain and fulfill contracts</t>
  </si>
  <si>
    <t>Debt repayments*</t>
  </si>
  <si>
    <t>Annual Data*</t>
  </si>
  <si>
    <t>Adj. OIBDA**</t>
  </si>
  <si>
    <t>Adj. OIBDA margin</t>
  </si>
  <si>
    <t>Adj.Profit attributable to Sistema***</t>
  </si>
  <si>
    <t>Adj. OIBDA</t>
  </si>
  <si>
    <t>Adj. Profit/(loss) attributable to Sistema</t>
  </si>
  <si>
    <t>Patient visits,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</si>
  <si>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</si>
  <si>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</si>
  <si>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</si>
  <si>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</si>
  <si>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</si>
  <si>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</si>
  <si>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</si>
  <si>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</si>
  <si>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</si>
  <si>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</si>
  <si>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</si>
  <si>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</si>
  <si>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</si>
  <si>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</si>
  <si>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</si>
  <si>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</si>
  <si>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</si>
  <si>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</si>
  <si>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 xml:space="preserve">     MTS subscribers, mn</t>
  </si>
  <si>
    <t>Gain on acquisition</t>
  </si>
  <si>
    <t>Cost under Settlement agreement</t>
  </si>
  <si>
    <t>1Q19</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</si>
  <si>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</si>
  <si>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</si>
  <si>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</si>
  <si>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</si>
  <si>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</si>
  <si>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</si>
  <si>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</si>
  <si>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</si>
  <si>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</si>
  <si>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</si>
  <si>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</si>
  <si>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</si>
  <si>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</si>
  <si>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4Q19</t>
  </si>
  <si>
    <t xml:space="preserve">1 152 658	</t>
  </si>
  <si>
    <t>Adj OIBDA</t>
  </si>
  <si>
    <t>0</t>
  </si>
  <si>
    <t>1Q20</t>
  </si>
  <si>
    <t xml:space="preserve">     Liabilities directly associated with assets classified as held for sale (Liabilities of disposed segment)</t>
  </si>
  <si>
    <t xml:space="preserve">     Retained earnings / (accumulated loss)</t>
  </si>
  <si>
    <t>Gain from disposal of subsidiaries</t>
  </si>
  <si>
    <t>Proceeds from sale of own shares/ (repurchase of own shares)</t>
  </si>
  <si>
    <t>Adj. profit/(loss) attributable to Sistema</t>
  </si>
  <si>
    <t>*Management accounts</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</si>
  <si>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</si>
  <si>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</si>
  <si>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</si>
  <si>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</si>
  <si>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</si>
  <si>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</si>
  <si>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</si>
  <si>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 xml:space="preserve">1800  </t>
  </si>
  <si>
    <t xml:space="preserve">1512  </t>
  </si>
  <si>
    <t xml:space="preserve">1600  </t>
  </si>
  <si>
    <t xml:space="preserve">2600  </t>
  </si>
  <si>
    <t xml:space="preserve">2828  </t>
  </si>
  <si>
    <t xml:space="preserve">2840  </t>
  </si>
  <si>
    <t>2Q20</t>
  </si>
  <si>
    <t>3.3</t>
  </si>
  <si>
    <t>Change in fair value of financial instruments</t>
  </si>
  <si>
    <t>Services provided, mn</t>
  </si>
  <si>
    <t>3Q20</t>
  </si>
  <si>
    <t>44.1</t>
  </si>
  <si>
    <t>4Q20</t>
  </si>
  <si>
    <t>(18,6)</t>
  </si>
  <si>
    <t>22.7</t>
  </si>
  <si>
    <t>66.8</t>
  </si>
  <si>
    <t>-Forestry Management &amp; Woodworking (RUB bn)</t>
  </si>
  <si>
    <t>2019**</t>
  </si>
  <si>
    <t>2020**</t>
  </si>
  <si>
    <t>Profit from sales of stakes in associates and joint ventures</t>
  </si>
  <si>
    <t>Profit on disposal of other assets</t>
  </si>
  <si>
    <t>Fees in connection with investigation in Uzbekistan</t>
  </si>
  <si>
    <t>Proceeds from disposal of other assets</t>
  </si>
  <si>
    <t xml:space="preserve">     Local bonds with put options**</t>
  </si>
  <si>
    <t>Gross Building Area, thsd sq m</t>
  </si>
  <si>
    <t>1Q21</t>
  </si>
  <si>
    <t>1.0</t>
  </si>
  <si>
    <t>28.9</t>
  </si>
  <si>
    <t>** Breakdown of Revenue and Adj. OIBDA for FY2019 - FY2020 is presented in accordance with IFRS methodology</t>
  </si>
  <si>
    <t xml:space="preserve">     Liability to Russian Federation</t>
  </si>
  <si>
    <t>*Here and hereinafter the Corporate Centre’s financial liabilities are presented based on management accounts
** RUB bonds series 001Р-01, 001Р-06, 001Р-09 and 001P-10 with a put option in 2022.; series 001Р-04, 001P-11, 001P-14, 001P-16 and 001P-18 with a put option in 2023; series 001Р-05, 001Р-08, 001Р-12, 001Р-13 and 001Р-15 with a put option in 2024; series 001P-7, 001P-17 and  001P-19 with a put option in 2025.</t>
  </si>
  <si>
    <t>2Q21</t>
  </si>
  <si>
    <t>23.2</t>
  </si>
  <si>
    <t>34.9</t>
  </si>
  <si>
    <t>38.2</t>
  </si>
  <si>
    <t>36.0</t>
  </si>
  <si>
    <t>7.2</t>
  </si>
  <si>
    <t>43.1</t>
  </si>
  <si>
    <t>9.9</t>
  </si>
  <si>
    <t>As of 30 June 2021</t>
  </si>
  <si>
    <t>0.0</t>
  </si>
  <si>
    <t>*As of release date, 30 August 2021</t>
  </si>
  <si>
    <t>28.1%</t>
  </si>
  <si>
    <t>Asset_Binnopharm Group</t>
  </si>
  <si>
    <t>Binnopharm Group**</t>
  </si>
  <si>
    <t>**Effective stake in Binnopharm Group, together with VTB</t>
  </si>
  <si>
    <t>Adj. Net profit/(loss)</t>
  </si>
  <si>
    <t>Net Debt, RUB mln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</si>
</sst>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_-;\-* #,##0_-;_-* &quot;-&quot;_-;_-@_-"/>
    <numFmt numFmtId="43" formatCode="_-* #,##0.00_-;\-* #,##0.00_-;_-* &quot;-&quot;??_-;_-@_-"/>
    <numFmt numFmtId="164" formatCode="_-* #,##0\ _₽_-;\-* #,##0\ _₽_-;_-* &quot;-&quot;\ _₽_-;_-@_-"/>
    <numFmt numFmtId="165" formatCode="_-* #,##0.00\ _₽_-;\-* #,##0.00\ _₽_-;_-* &quot;-&quot;??\ _₽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0">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2" fontId="9"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2" fontId="12" fillId="0" borderId="0" applyFont="0" applyFill="0" applyBorder="0" applyAlignment="0" applyProtection="0"/>
    <xf numFmtId="172"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23" fillId="0" borderId="0" applyFont="0" applyFill="0" applyBorder="0" applyAlignment="0" applyProtection="0"/>
    <xf numFmtId="169" fontId="9" fillId="0" borderId="0" applyFont="0" applyFill="0" applyBorder="0" applyAlignment="0" applyProtection="0"/>
    <xf numFmtId="171" fontId="12" fillId="0" borderId="0" applyFont="0" applyFill="0" applyBorder="0" applyAlignment="0" applyProtection="0"/>
    <xf numFmtId="171"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1" fontId="5" fillId="0" borderId="0" applyFont="0" applyFill="0" applyBorder="0" applyAlignment="0" applyProtection="0"/>
    <xf numFmtId="0" fontId="4" fillId="0" borderId="0"/>
    <xf numFmtId="171"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41"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170"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70" fontId="9" fillId="0" borderId="0"/>
    <xf numFmtId="170"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2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5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8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0"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87"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3" fillId="0" borderId="0" applyFont="0" applyFill="0" applyBorder="0" applyAlignment="0" applyProtection="0"/>
    <xf numFmtId="172" fontId="52"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41" fontId="9" fillId="0" borderId="0" applyFont="0" applyFill="0" applyBorder="0" applyAlignment="0" applyProtection="0"/>
    <xf numFmtId="41"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8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3" fontId="5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5"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6" fontId="9" fillId="0" borderId="0" applyFont="0" applyFill="0" applyBorder="0" applyAlignment="0" applyProtection="0"/>
    <xf numFmtId="166"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2"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41" fontId="9" fillId="0" borderId="0" applyFont="0" applyFill="0" applyBorder="0" applyAlignment="0" applyProtection="0"/>
    <xf numFmtId="43"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43" fontId="9" fillId="0" borderId="0" applyNumberFormat="0" applyFill="0" applyBorder="0" applyProtection="0"/>
    <xf numFmtId="43"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2"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8"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70" fontId="9" fillId="0" borderId="0" applyFill="0" applyProtection="0">
      <alignment horizontal="center"/>
    </xf>
    <xf numFmtId="170"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6"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41" fontId="9" fillId="0" borderId="0" applyFont="0" applyFill="0" applyBorder="0" applyAlignment="0" applyProtection="0"/>
    <xf numFmtId="41"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41"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41"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11"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171"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41" fontId="9" fillId="0" borderId="0" applyFont="0" applyFill="0" applyBorder="0" applyAlignment="0" applyProtection="0"/>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171"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41"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41" fontId="9" fillId="0" borderId="0" applyFont="0" applyFill="0" applyBorder="0" applyAlignment="0" applyProtection="0"/>
    <xf numFmtId="41"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41" fontId="9" fillId="0" borderId="0" applyFont="0" applyFill="0" applyBorder="0" applyAlignment="0" applyProtection="0"/>
    <xf numFmtId="41"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41" fontId="9" fillId="0" borderId="0" applyFont="0" applyFill="0" applyBorder="0" applyAlignment="0" applyProtection="0"/>
    <xf numFmtId="41"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70"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9" fontId="9" fillId="0" borderId="0" applyFont="0" applyFill="0" applyBorder="0" applyAlignment="0" applyProtection="0"/>
    <xf numFmtId="171" fontId="9" fillId="0" borderId="0" applyFont="0" applyFill="0" applyBorder="0" applyAlignment="0" applyProtection="0"/>
    <xf numFmtId="219" fontId="78" fillId="0" borderId="25" applyNumberFormat="0" applyFill="0" applyAlignment="0" applyProtection="0"/>
    <xf numFmtId="169" fontId="40" fillId="0" borderId="0" applyFont="0" applyFill="0" applyBorder="0" applyAlignment="0" applyProtection="0"/>
    <xf numFmtId="171"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70" fontId="223" fillId="32" borderId="33">
      <alignment vertical="center"/>
    </xf>
    <xf numFmtId="326" fontId="223" fillId="32" borderId="33">
      <alignment vertical="center"/>
    </xf>
    <xf numFmtId="326" fontId="223" fillId="32" borderId="33">
      <alignment vertical="center"/>
    </xf>
    <xf numFmtId="164"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2" fontId="9" fillId="0" borderId="0" applyFont="0" applyFill="0" applyBorder="0" applyAlignment="0" applyProtection="0"/>
    <xf numFmtId="328" fontId="212" fillId="0" borderId="0" applyFont="0" applyFill="0" applyBorder="0" applyAlignment="0" applyProtection="0"/>
    <xf numFmtId="165"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165" fontId="212" fillId="0" borderId="0" applyFont="0" applyFill="0" applyBorder="0" applyAlignment="0" applyProtection="0"/>
    <xf numFmtId="328" fontId="212" fillId="0" borderId="0" applyFont="0" applyFill="0" applyBorder="0" applyAlignment="0" applyProtection="0"/>
    <xf numFmtId="165" fontId="212" fillId="0" borderId="0" applyFont="0" applyFill="0" applyBorder="0" applyAlignment="0" applyProtection="0"/>
    <xf numFmtId="328" fontId="212" fillId="0" borderId="0" applyFont="0" applyFill="0" applyBorder="0" applyAlignment="0" applyProtection="0"/>
    <xf numFmtId="165" fontId="212" fillId="0" borderId="0" applyFont="0" applyFill="0" applyBorder="0" applyAlignment="0" applyProtection="0"/>
    <xf numFmtId="328" fontId="212" fillId="0" borderId="0" applyFont="0" applyFill="0" applyBorder="0" applyAlignment="0" applyProtection="0"/>
    <xf numFmtId="165"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166"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70"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168"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41"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43"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7"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690">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2"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2"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29" fillId="0" borderId="0" xfId="13" applyFont="1" applyAlignment="1" applyProtection="1"/>
    <xf numFmtId="0" fontId="329" fillId="0" borderId="0" xfId="13" quotePrefix="1" applyFont="1" applyAlignment="1" applyProtection="1"/>
    <xf numFmtId="0" fontId="331" fillId="0" borderId="0" xfId="0" applyFont="1"/>
    <xf numFmtId="0" fontId="330" fillId="0" borderId="0" xfId="0" applyFont="1"/>
    <xf numFmtId="0" fontId="330" fillId="0" borderId="7" xfId="0" applyFont="1" applyBorder="1"/>
    <xf numFmtId="0" fontId="330" fillId="0" borderId="4" xfId="0" applyFont="1" applyBorder="1"/>
    <xf numFmtId="0" fontId="330" fillId="0" borderId="11" xfId="0"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3" fillId="0" borderId="4" xfId="0" applyNumberFormat="1" applyFont="1" applyBorder="1" applyAlignment="1">
      <alignment horizontal="right"/>
    </xf>
    <xf numFmtId="0" fontId="334" fillId="0" borderId="0" xfId="0" applyFont="1"/>
    <xf numFmtId="0" fontId="311" fillId="4" borderId="0" xfId="0" applyFont="1" applyFill="1" applyAlignment="1">
      <alignment horizontal="center"/>
    </xf>
    <xf numFmtId="172"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0" fontId="320" fillId="0" borderId="0" xfId="0" applyFont="1" applyAlignment="1">
      <alignment horizontal="right"/>
    </xf>
    <xf numFmtId="0" fontId="312" fillId="0" borderId="61" xfId="0" applyFont="1" applyBorder="1"/>
    <xf numFmtId="175" fontId="312" fillId="0" borderId="7" xfId="17" applyNumberFormat="1" applyFont="1" applyBorder="1" applyAlignment="1">
      <alignment horizontal="right"/>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6"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3" fillId="0" borderId="4" xfId="25063" applyFont="1" applyBorder="1" applyAlignment="1">
      <alignment horizontal="right"/>
    </xf>
    <xf numFmtId="37" fontId="312" fillId="0" borderId="7" xfId="25063" applyNumberFormat="1" applyFont="1" applyBorder="1" applyAlignment="1">
      <alignment horizontal="right"/>
    </xf>
    <xf numFmtId="3" fontId="320" fillId="0" borderId="7" xfId="0" applyNumberFormat="1" applyFont="1" applyBorder="1" applyAlignment="1">
      <alignment horizontal="right"/>
    </xf>
    <xf numFmtId="0" fontId="337" fillId="0" borderId="0" xfId="0" applyFont="1" applyAlignment="1">
      <alignment horizontal="left" vertical="center" readingOrder="1"/>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20" fillId="0" borderId="7" xfId="0" applyFont="1" applyBorder="1" applyAlignment="1">
      <alignment horizontal="right"/>
    </xf>
    <xf numFmtId="3" fontId="340"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2"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2" fillId="0" borderId="0" xfId="0" applyNumberFormat="1" applyFont="1" applyFill="1"/>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3" fillId="0" borderId="4" xfId="25063" applyNumberFormat="1" applyFont="1" applyFill="1" applyBorder="1" applyAlignment="1">
      <alignment horizontal="right"/>
    </xf>
    <xf numFmtId="0" fontId="312" fillId="0" borderId="7" xfId="25063" applyFont="1" applyFill="1" applyBorder="1"/>
    <xf numFmtId="0" fontId="343"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2"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5"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6" fillId="0" borderId="0" xfId="25063" applyNumberFormat="1" applyFont="1" applyFill="1" applyAlignment="1">
      <alignment horizontal="left" vertical="center"/>
    </xf>
    <xf numFmtId="181" fontId="346"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75" fontId="312" fillId="0" borderId="4"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0" fontId="312" fillId="4" borderId="4" xfId="0" applyFont="1" applyFill="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5" fillId="0" borderId="4" xfId="25061" applyNumberFormat="1" applyFont="1" applyBorder="1" applyAlignment="1">
      <alignment horizontal="right"/>
    </xf>
    <xf numFmtId="175" fontId="335" fillId="0" borderId="4" xfId="25061" applyNumberFormat="1" applyFont="1" applyFill="1" applyBorder="1" applyAlignment="1">
      <alignment horizontal="right"/>
    </xf>
    <xf numFmtId="175" fontId="335" fillId="0" borderId="7" xfId="25061" applyNumberFormat="1" applyFont="1" applyBorder="1" applyAlignment="1">
      <alignment horizontal="right"/>
    </xf>
    <xf numFmtId="175" fontId="335"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70" fontId="320" fillId="0" borderId="4" xfId="25061" applyNumberFormat="1" applyFont="1" applyBorder="1" applyAlignment="1">
      <alignment horizontal="right"/>
    </xf>
    <xf numFmtId="170"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2" fillId="0" borderId="7" xfId="0" applyFont="1" applyBorder="1" applyAlignment="1">
      <alignment horizontal="center"/>
    </xf>
    <xf numFmtId="0" fontId="316" fillId="0" borderId="4" xfId="25063"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0" fontId="312" fillId="4" borderId="4" xfId="25063" applyNumberFormat="1" applyFont="1" applyFill="1" applyBorder="1" applyAlignment="1">
      <alignment horizontal="right"/>
    </xf>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3" fontId="320" fillId="0" borderId="4" xfId="0" applyNumberFormat="1" applyFont="1" applyBorder="1" applyAlignment="1">
      <alignment horizontal="right" vertical="center" wrapText="1"/>
    </xf>
    <xf numFmtId="0" fontId="320" fillId="4" borderId="4" xfId="0" applyFont="1" applyFill="1" applyBorder="1" applyAlignment="1">
      <alignment horizontal="right"/>
    </xf>
    <xf numFmtId="3" fontId="320" fillId="0" borderId="0" xfId="0" applyNumberFormat="1" applyFont="1" applyAlignment="1">
      <alignment horizontal="right" vertical="center" wrapText="1"/>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81" fontId="320" fillId="0" borderId="61" xfId="25063" applyNumberFormat="1" applyFont="1" applyFill="1" applyBorder="1" applyAlignment="1">
      <alignment horizontal="right"/>
    </xf>
    <xf numFmtId="181" fontId="320" fillId="0" borderId="0" xfId="25063" applyNumberFormat="1" applyFont="1" applyFill="1" applyAlignment="1">
      <alignment horizontal="right"/>
    </xf>
    <xf numFmtId="0" fontId="322" fillId="0" borderId="0" xfId="25063" applyFont="1" applyAlignment="1">
      <alignment horizontal="left" vertical="center" wrapText="1"/>
    </xf>
    <xf numFmtId="0" fontId="316" fillId="0" borderId="4" xfId="25063" applyFont="1" applyBorder="1" applyAlignment="1">
      <alignment horizontal="center"/>
    </xf>
    <xf numFmtId="0" fontId="332" fillId="0" borderId="7" xfId="0" applyFont="1" applyBorder="1" applyAlignment="1">
      <alignment horizontal="center"/>
    </xf>
    <xf numFmtId="0" fontId="316" fillId="0" borderId="7" xfId="25063" applyFont="1" applyBorder="1" applyAlignment="1">
      <alignment horizontal="center"/>
    </xf>
    <xf numFmtId="0" fontId="347" fillId="0" borderId="0" xfId="25063" applyFont="1" applyAlignment="1">
      <alignment horizontal="left" wrapText="1"/>
    </xf>
    <xf numFmtId="175" fontId="218" fillId="0" borderId="0" xfId="17" applyNumberFormat="1" applyFont="1" applyFill="1"/>
    <xf numFmtId="0" fontId="316" fillId="0" borderId="7" xfId="25063" applyFont="1" applyBorder="1" applyAlignment="1">
      <alignment horizontal="center"/>
    </xf>
    <xf numFmtId="0" fontId="347" fillId="0" borderId="0" xfId="25063" applyFont="1" applyAlignment="1">
      <alignment horizontal="left" wrapText="1"/>
    </xf>
    <xf numFmtId="0" fontId="344" fillId="0" borderId="0" xfId="0" applyFont="1" applyAlignment="1">
      <alignment horizontal="left" vertical="top" wrapText="1"/>
    </xf>
    <xf numFmtId="0" fontId="313" fillId="0" borderId="0" xfId="25063" applyFont="1" applyFill="1" applyAlignment="1">
      <alignment horizontal="right"/>
    </xf>
    <xf numFmtId="0" fontId="313" fillId="0" borderId="15" xfId="25063" applyFont="1" applyFill="1" applyBorder="1" applyAlignment="1">
      <alignment horizontal="right"/>
    </xf>
    <xf numFmtId="0" fontId="316" fillId="0" borderId="0" xfId="25063" applyFont="1" applyFill="1" applyBorder="1" applyAlignment="1">
      <alignment horizontal="right"/>
    </xf>
    <xf numFmtId="0" fontId="327" fillId="0" borderId="75" xfId="25063" applyFont="1" applyFill="1" applyBorder="1" applyAlignment="1">
      <alignment horizontal="right" vertical="center"/>
    </xf>
    <xf numFmtId="0" fontId="316" fillId="0" borderId="0" xfId="25063" applyFont="1" applyBorder="1" applyAlignment="1">
      <alignment horizontal="center"/>
    </xf>
    <xf numFmtId="0" fontId="313" fillId="0" borderId="0" xfId="25063" applyFont="1" applyBorder="1" applyAlignment="1">
      <alignment horizontal="center"/>
    </xf>
    <xf numFmtId="0" fontId="312" fillId="0" borderId="0" xfId="25063" applyFont="1" applyBorder="1"/>
    <xf numFmtId="0" fontId="312" fillId="0" borderId="0" xfId="0" applyFont="1" applyBorder="1" applyAlignment="1">
      <alignment horizontal="right"/>
    </xf>
    <xf numFmtId="37" fontId="311" fillId="101" borderId="0" xfId="25063" applyNumberFormat="1" applyFont="1" applyFill="1" applyBorder="1" applyAlignment="1">
      <alignment horizontal="right"/>
    </xf>
    <xf numFmtId="3" fontId="320" fillId="0" borderId="4" xfId="25063" applyNumberFormat="1" applyFont="1" applyFill="1" applyBorder="1" applyAlignment="1"/>
    <xf numFmtId="175" fontId="312" fillId="0" borderId="4" xfId="17" applyNumberFormat="1" applyFont="1" applyFill="1" applyBorder="1" applyAlignment="1"/>
    <xf numFmtId="0" fontId="316" fillId="0" borderId="0" xfId="0" applyFont="1" applyBorder="1" applyAlignment="1">
      <alignment horizontal="center"/>
    </xf>
    <xf numFmtId="0" fontId="332" fillId="0" borderId="0" xfId="0" applyFont="1" applyBorder="1" applyAlignment="1">
      <alignment horizontal="center"/>
    </xf>
    <xf numFmtId="49" fontId="312" fillId="4" borderId="4" xfId="25063" applyNumberFormat="1" applyFont="1" applyFill="1" applyBorder="1" applyAlignment="1">
      <alignment horizontal="right"/>
    </xf>
    <xf numFmtId="181" fontId="335" fillId="0" borderId="0" xfId="25063" applyNumberFormat="1" applyFont="1" applyFill="1" applyAlignment="1">
      <alignment horizontal="right"/>
    </xf>
    <xf numFmtId="0" fontId="320" fillId="0" borderId="0" xfId="0" applyFont="1" applyFill="1" applyAlignment="1">
      <alignment horizontal="right"/>
    </xf>
    <xf numFmtId="360" fontId="320" fillId="4" borderId="4" xfId="25063" applyNumberFormat="1" applyFont="1" applyFill="1" applyBorder="1" applyAlignment="1">
      <alignment horizontal="right"/>
    </xf>
    <xf numFmtId="181" fontId="312" fillId="4" borderId="11" xfId="25063" applyNumberFormat="1" applyFont="1" applyFill="1" applyBorder="1" applyAlignment="1">
      <alignment horizontal="right"/>
    </xf>
    <xf numFmtId="9" fontId="312" fillId="4" borderId="0" xfId="25063" applyNumberFormat="1" applyFont="1" applyFill="1" applyAlignment="1">
      <alignment horizontal="right"/>
    </xf>
    <xf numFmtId="9" fontId="312" fillId="4" borderId="7" xfId="25063" applyNumberFormat="1" applyFont="1" applyFill="1" applyBorder="1" applyAlignment="1">
      <alignment horizontal="right"/>
    </xf>
    <xf numFmtId="9" fontId="320" fillId="4" borderId="7" xfId="17" applyFont="1" applyFill="1" applyBorder="1" applyAlignment="1">
      <alignment horizontal="right"/>
    </xf>
    <xf numFmtId="3" fontId="320" fillId="4" borderId="4" xfId="0" applyNumberFormat="1" applyFont="1" applyFill="1" applyBorder="1" applyAlignment="1">
      <alignment horizontal="right"/>
    </xf>
    <xf numFmtId="175" fontId="335" fillId="4" borderId="4" xfId="25061" applyNumberFormat="1" applyFont="1" applyFill="1" applyBorder="1" applyAlignment="1">
      <alignment horizontal="right"/>
    </xf>
    <xf numFmtId="175" fontId="335" fillId="4" borderId="7" xfId="25061" applyNumberFormat="1" applyFont="1" applyFill="1" applyBorder="1" applyAlignment="1">
      <alignment horizontal="right"/>
    </xf>
    <xf numFmtId="181" fontId="320" fillId="4" borderId="11" xfId="0" applyNumberFormat="1" applyFont="1" applyFill="1" applyBorder="1" applyAlignment="1">
      <alignment horizontal="right"/>
    </xf>
    <xf numFmtId="170" fontId="320" fillId="4" borderId="4" xfId="25061" applyNumberFormat="1" applyFont="1" applyFill="1" applyBorder="1" applyAlignment="1">
      <alignment horizontal="right"/>
    </xf>
    <xf numFmtId="37" fontId="320" fillId="4" borderId="4" xfId="0" applyNumberFormat="1" applyFont="1" applyFill="1" applyBorder="1" applyAlignment="1">
      <alignment horizontal="right"/>
    </xf>
    <xf numFmtId="180" fontId="312" fillId="0" borderId="0" xfId="0" applyNumberFormat="1" applyFont="1" applyBorder="1" applyAlignment="1">
      <alignment horizontal="right"/>
    </xf>
    <xf numFmtId="0" fontId="0" fillId="0" borderId="11" xfId="0" applyBorder="1"/>
    <xf numFmtId="175" fontId="312" fillId="4" borderId="11" xfId="25063" applyNumberFormat="1" applyFont="1" applyFill="1" applyBorder="1" applyAlignment="1">
      <alignment horizontal="right"/>
    </xf>
    <xf numFmtId="9" fontId="312" fillId="4" borderId="0" xfId="25063" applyNumberFormat="1" applyFont="1" applyFill="1" applyBorder="1" applyAlignment="1">
      <alignment horizontal="right"/>
    </xf>
    <xf numFmtId="9" fontId="312" fillId="4" borderId="0" xfId="25063" applyNumberFormat="1" applyFont="1" applyFill="1"/>
    <xf numFmtId="9" fontId="312" fillId="4" borderId="4" xfId="25063" applyNumberFormat="1" applyFont="1" applyFill="1" applyBorder="1" applyAlignment="1">
      <alignment horizontal="right"/>
    </xf>
    <xf numFmtId="359" fontId="312" fillId="4" borderId="4" xfId="0" applyNumberFormat="1" applyFont="1" applyFill="1" applyBorder="1" applyAlignment="1">
      <alignment horizontal="right"/>
    </xf>
    <xf numFmtId="181" fontId="312" fillId="0" borderId="0" xfId="0" applyNumberFormat="1" applyFont="1" applyFill="1" applyBorder="1"/>
    <xf numFmtId="181" fontId="312" fillId="4" borderId="0" xfId="0" applyNumberFormat="1" applyFont="1" applyFill="1" applyBorder="1"/>
    <xf numFmtId="180" fontId="312" fillId="0" borderId="0" xfId="25063" applyNumberFormat="1" applyFont="1" applyBorder="1"/>
    <xf numFmtId="180" fontId="313" fillId="0" borderId="0" xfId="25063" applyNumberFormat="1" applyFont="1" applyBorder="1"/>
    <xf numFmtId="3" fontId="320" fillId="0" borderId="0" xfId="0" applyNumberFormat="1" applyFont="1" applyFill="1" applyAlignment="1">
      <alignment horizontal="right" vertical="center" wrapText="1"/>
    </xf>
    <xf numFmtId="0" fontId="312" fillId="4" borderId="4" xfId="0" applyFont="1" applyFill="1" applyBorder="1"/>
    <xf numFmtId="3" fontId="318" fillId="4" borderId="4" xfId="0" applyNumberFormat="1" applyFont="1" applyFill="1" applyBorder="1" applyAlignment="1">
      <alignment horizontal="right" vertical="center" wrapText="1"/>
    </xf>
    <xf numFmtId="3" fontId="320" fillId="4" borderId="4" xfId="0" applyNumberFormat="1" applyFont="1" applyFill="1" applyBorder="1" applyAlignment="1">
      <alignment horizontal="right" vertical="center" wrapText="1"/>
    </xf>
    <xf numFmtId="180" fontId="320" fillId="4" borderId="0" xfId="0" applyNumberFormat="1" applyFont="1" applyFill="1" applyAlignment="1">
      <alignment horizontal="right"/>
    </xf>
    <xf numFmtId="3" fontId="319" fillId="4" borderId="0" xfId="0" applyNumberFormat="1" applyFont="1" applyFill="1" applyAlignment="1">
      <alignment horizontal="right"/>
    </xf>
    <xf numFmtId="3" fontId="327" fillId="4" borderId="0" xfId="0" applyNumberFormat="1" applyFont="1" applyFill="1" applyAlignment="1">
      <alignment horizontal="right"/>
    </xf>
    <xf numFmtId="0" fontId="312" fillId="4" borderId="7" xfId="0" applyFont="1" applyFill="1" applyBorder="1"/>
    <xf numFmtId="3" fontId="318" fillId="4" borderId="0" xfId="0" applyNumberFormat="1" applyFont="1" applyFill="1" applyAlignment="1">
      <alignment horizontal="right"/>
    </xf>
    <xf numFmtId="0" fontId="312" fillId="4" borderId="11" xfId="0" applyFont="1" applyFill="1" applyBorder="1" applyAlignment="1">
      <alignment horizontal="right"/>
    </xf>
    <xf numFmtId="0" fontId="320" fillId="4" borderId="11" xfId="0" applyFont="1" applyFill="1" applyBorder="1" applyAlignment="1">
      <alignment horizontal="right"/>
    </xf>
    <xf numFmtId="3" fontId="318" fillId="4" borderId="0" xfId="0" applyNumberFormat="1" applyFont="1" applyFill="1" applyAlignment="1">
      <alignment horizontal="right" vertical="center" wrapText="1"/>
    </xf>
    <xf numFmtId="3" fontId="320" fillId="4" borderId="0" xfId="0" applyNumberFormat="1" applyFont="1" applyFill="1" applyAlignment="1">
      <alignment horizontal="right" vertical="center" wrapText="1"/>
    </xf>
    <xf numFmtId="0" fontId="318" fillId="4" borderId="4" xfId="0" applyFont="1" applyFill="1" applyBorder="1" applyAlignment="1">
      <alignment horizontal="right" vertical="center" wrapText="1"/>
    </xf>
    <xf numFmtId="3" fontId="319" fillId="4" borderId="7" xfId="0" applyNumberFormat="1" applyFont="1" applyFill="1" applyBorder="1" applyAlignment="1">
      <alignment horizontal="right"/>
    </xf>
    <xf numFmtId="3" fontId="327" fillId="4" borderId="7" xfId="0" applyNumberFormat="1" applyFont="1" applyFill="1" applyBorder="1" applyAlignment="1">
      <alignment horizontal="right"/>
    </xf>
    <xf numFmtId="181" fontId="311" fillId="4" borderId="0" xfId="0" applyNumberFormat="1" applyFont="1" applyFill="1"/>
    <xf numFmtId="181" fontId="313" fillId="4" borderId="0" xfId="0" applyNumberFormat="1" applyFont="1" applyFill="1" applyAlignment="1">
      <alignment horizontal="right"/>
    </xf>
    <xf numFmtId="181" fontId="327" fillId="4" borderId="0" xfId="0" applyNumberFormat="1" applyFont="1" applyFill="1" applyAlignment="1">
      <alignment horizontal="right"/>
    </xf>
    <xf numFmtId="0" fontId="327" fillId="4" borderId="75" xfId="25063" applyFont="1" applyFill="1" applyBorder="1" applyAlignment="1">
      <alignment horizontal="right" vertical="center"/>
    </xf>
    <xf numFmtId="0" fontId="318" fillId="4" borderId="0" xfId="0" applyFont="1" applyFill="1" applyAlignment="1">
      <alignment vertical="center" wrapText="1"/>
    </xf>
    <xf numFmtId="3" fontId="319" fillId="4" borderId="4" xfId="0" applyNumberFormat="1" applyFont="1" applyFill="1" applyBorder="1" applyAlignment="1">
      <alignment horizontal="right" vertical="center" wrapText="1"/>
    </xf>
    <xf numFmtId="0" fontId="312" fillId="0" borderId="0" xfId="0" applyFont="1" applyBorder="1" applyAlignment="1">
      <alignment horizontal="center"/>
    </xf>
    <xf numFmtId="0" fontId="316" fillId="0" borderId="7" xfId="25063" applyFont="1" applyBorder="1" applyAlignment="1">
      <alignment horizontal="center"/>
    </xf>
    <xf numFmtId="181" fontId="312" fillId="0" borderId="0" xfId="25063" applyNumberFormat="1" applyFont="1" applyBorder="1"/>
    <xf numFmtId="0" fontId="316" fillId="0" borderId="4" xfId="25063" applyFont="1" applyFill="1" applyBorder="1" applyAlignment="1">
      <alignment horizontal="right"/>
    </xf>
    <xf numFmtId="181" fontId="327" fillId="0" borderId="61" xfId="25063" applyNumberFormat="1" applyFont="1" applyFill="1" applyBorder="1" applyAlignment="1">
      <alignment horizontal="right"/>
    </xf>
    <xf numFmtId="181" fontId="320" fillId="0" borderId="0" xfId="25063" applyNumberFormat="1" applyFont="1" applyFill="1" applyBorder="1" applyAlignment="1">
      <alignment horizontal="right"/>
    </xf>
    <xf numFmtId="180" fontId="313" fillId="4" borderId="0" xfId="0" applyNumberFormat="1" applyFont="1" applyFill="1"/>
    <xf numFmtId="3" fontId="320" fillId="4" borderId="4" xfId="25063" applyNumberFormat="1" applyFont="1" applyFill="1" applyBorder="1" applyAlignment="1"/>
    <xf numFmtId="0" fontId="312" fillId="4" borderId="0" xfId="25063" applyFont="1" applyFill="1" applyAlignment="1">
      <alignment horizontal="center"/>
    </xf>
    <xf numFmtId="0" fontId="312" fillId="4" borderId="7" xfId="25063" applyFont="1" applyFill="1" applyBorder="1" applyAlignment="1">
      <alignment horizontal="right"/>
    </xf>
    <xf numFmtId="3" fontId="320" fillId="4" borderId="7" xfId="25063" applyNumberFormat="1" applyFont="1" applyFill="1" applyBorder="1" applyAlignment="1">
      <alignment horizontal="right" vertical="center" wrapText="1"/>
    </xf>
    <xf numFmtId="181" fontId="327" fillId="4" borderId="7" xfId="25063" applyNumberFormat="1" applyFont="1" applyFill="1" applyBorder="1" applyAlignment="1">
      <alignment horizontal="right"/>
    </xf>
    <xf numFmtId="3" fontId="320" fillId="4" borderId="0" xfId="25063" applyNumberFormat="1" applyFont="1" applyFill="1" applyAlignment="1">
      <alignment horizontal="right"/>
    </xf>
    <xf numFmtId="175" fontId="312" fillId="4" borderId="4" xfId="25063" applyNumberFormat="1" applyFont="1" applyFill="1" applyBorder="1" applyAlignment="1">
      <alignment horizontal="right"/>
    </xf>
    <xf numFmtId="3" fontId="320" fillId="4" borderId="4" xfId="25063" applyNumberFormat="1" applyFont="1" applyFill="1" applyBorder="1" applyAlignment="1">
      <alignment horizontal="right"/>
    </xf>
    <xf numFmtId="0" fontId="320" fillId="4" borderId="0" xfId="25063" applyFont="1" applyFill="1" applyAlignment="1">
      <alignment horizontal="right"/>
    </xf>
    <xf numFmtId="181" fontId="311" fillId="4" borderId="11" xfId="25063" applyNumberFormat="1" applyFont="1" applyFill="1" applyBorder="1" applyAlignment="1">
      <alignment horizontal="right" vertical="center"/>
    </xf>
    <xf numFmtId="0" fontId="347" fillId="4" borderId="0" xfId="25063" applyFont="1" applyFill="1" applyAlignment="1">
      <alignment horizontal="left" wrapText="1"/>
    </xf>
    <xf numFmtId="3" fontId="320" fillId="4" borderId="7" xfId="25063" applyNumberFormat="1" applyFont="1" applyFill="1" applyBorder="1" applyAlignment="1">
      <alignment horizontal="right"/>
    </xf>
    <xf numFmtId="175" fontId="330" fillId="4" borderId="4" xfId="17" applyNumberFormat="1" applyFont="1" applyFill="1" applyBorder="1"/>
    <xf numFmtId="175" fontId="330" fillId="4" borderId="7" xfId="17" applyNumberFormat="1" applyFont="1" applyFill="1" applyBorder="1"/>
    <xf numFmtId="175" fontId="330" fillId="4" borderId="0" xfId="17" applyNumberFormat="1" applyFont="1" applyFill="1"/>
    <xf numFmtId="175" fontId="330" fillId="4" borderId="11" xfId="17" applyNumberFormat="1" applyFont="1" applyFill="1" applyBorder="1"/>
    <xf numFmtId="49" fontId="320" fillId="4" borderId="4" xfId="0" applyNumberFormat="1" applyFont="1" applyFill="1" applyBorder="1" applyAlignment="1">
      <alignment horizontal="right"/>
    </xf>
    <xf numFmtId="0" fontId="0" fillId="0" borderId="0" xfId="0" applyBorder="1"/>
    <xf numFmtId="0" fontId="312" fillId="0" borderId="0" xfId="0" applyFont="1" applyBorder="1"/>
    <xf numFmtId="49" fontId="320" fillId="4" borderId="11" xfId="0" applyNumberFormat="1" applyFont="1" applyFill="1" applyBorder="1" applyAlignment="1">
      <alignment horizontal="right"/>
    </xf>
    <xf numFmtId="0" fontId="316" fillId="0" borderId="7" xfId="25063" applyFont="1" applyBorder="1" applyAlignment="1">
      <alignment horizontal="center"/>
    </xf>
    <xf numFmtId="0" fontId="316" fillId="0" borderId="7" xfId="25063" applyFont="1" applyBorder="1" applyAlignment="1">
      <alignment horizontal="center"/>
    </xf>
    <xf numFmtId="0" fontId="320" fillId="4" borderId="4" xfId="25063" applyFont="1" applyFill="1" applyBorder="1" applyAlignment="1">
      <alignment horizontal="right"/>
    </xf>
    <xf numFmtId="181" fontId="311" fillId="101" borderId="0" xfId="25063" applyNumberFormat="1" applyFont="1" applyFill="1" applyBorder="1" applyAlignment="1">
      <alignment horizontal="right" vertical="center"/>
    </xf>
    <xf numFmtId="181" fontId="312" fillId="4" borderId="74" xfId="25063" applyNumberFormat="1" applyFont="1" applyFill="1" applyBorder="1" applyAlignment="1">
      <alignment horizontal="right"/>
    </xf>
    <xf numFmtId="37" fontId="313" fillId="0" borderId="7" xfId="25063" applyNumberFormat="1" applyFont="1" applyFill="1" applyBorder="1" applyAlignment="1">
      <alignment horizontal="right"/>
    </xf>
    <xf numFmtId="37" fontId="312" fillId="0" borderId="11" xfId="25063" applyNumberFormat="1" applyFont="1" applyFill="1" applyBorder="1" applyAlignment="1">
      <alignment horizontal="right"/>
    </xf>
    <xf numFmtId="37" fontId="313" fillId="0" borderId="4" xfId="25063" applyNumberFormat="1" applyFont="1" applyFill="1" applyBorder="1" applyAlignment="1">
      <alignment horizontal="right"/>
    </xf>
    <xf numFmtId="181" fontId="311" fillId="101" borderId="4" xfId="25063" applyNumberFormat="1" applyFont="1" applyFill="1" applyBorder="1" applyAlignment="1">
      <alignment horizontal="right" vertical="center"/>
    </xf>
    <xf numFmtId="181" fontId="327" fillId="0" borderId="4" xfId="25063" applyNumberFormat="1" applyFont="1" applyFill="1" applyBorder="1" applyAlignment="1">
      <alignment horizontal="right"/>
    </xf>
    <xf numFmtId="175" fontId="311" fillId="101" borderId="4" xfId="17" applyNumberFormat="1" applyFont="1" applyFill="1" applyBorder="1" applyAlignment="1">
      <alignment horizontal="right"/>
    </xf>
    <xf numFmtId="175" fontId="320" fillId="0" borderId="7" xfId="25063" applyNumberFormat="1" applyFont="1" applyFill="1" applyBorder="1" applyAlignment="1">
      <alignment horizontal="right"/>
    </xf>
    <xf numFmtId="0" fontId="318" fillId="0" borderId="4" xfId="25063" applyFont="1" applyFill="1" applyBorder="1" applyAlignment="1">
      <alignment horizontal="right" vertical="center" wrapText="1"/>
    </xf>
    <xf numFmtId="3" fontId="318" fillId="0" borderId="0" xfId="25063" applyNumberFormat="1" applyFont="1" applyFill="1" applyAlignment="1">
      <alignment horizontal="right" vertical="center" wrapText="1"/>
    </xf>
    <xf numFmtId="3" fontId="318" fillId="0" borderId="4" xfId="25063" applyNumberFormat="1" applyFont="1" applyFill="1" applyBorder="1" applyAlignment="1">
      <alignment horizontal="right" vertical="center" wrapText="1"/>
    </xf>
    <xf numFmtId="3" fontId="318" fillId="0" borderId="4" xfId="25063" applyNumberFormat="1" applyFont="1" applyFill="1" applyBorder="1" applyAlignment="1">
      <alignment horizontal="right"/>
    </xf>
    <xf numFmtId="3" fontId="319" fillId="0" borderId="4" xfId="25063" applyNumberFormat="1" applyFont="1" applyFill="1" applyBorder="1" applyAlignment="1">
      <alignment horizontal="right"/>
    </xf>
    <xf numFmtId="3" fontId="320" fillId="0" borderId="4" xfId="25063" applyNumberFormat="1" applyFont="1" applyFill="1" applyBorder="1" applyAlignment="1">
      <alignment horizontal="right" vertical="center" wrapText="1"/>
    </xf>
    <xf numFmtId="3" fontId="318" fillId="0" borderId="4" xfId="25063" applyNumberFormat="1" applyFont="1" applyFill="1" applyBorder="1" applyAlignment="1">
      <alignment horizontal="right" vertical="center"/>
    </xf>
    <xf numFmtId="0" fontId="312" fillId="0" borderId="0" xfId="25063" applyFont="1" applyFill="1" applyAlignment="1">
      <alignment horizontal="center"/>
    </xf>
    <xf numFmtId="0" fontId="316" fillId="0" borderId="7" xfId="25063" applyFont="1" applyBorder="1" applyAlignment="1">
      <alignment horizontal="center"/>
    </xf>
    <xf numFmtId="0" fontId="344" fillId="0" borderId="0" xfId="0" applyFont="1" applyAlignment="1">
      <alignment horizontal="left" vertical="top" wrapText="1"/>
    </xf>
    <xf numFmtId="0" fontId="344" fillId="0" borderId="0" xfId="0" applyFont="1"/>
    <xf numFmtId="0" fontId="327" fillId="4" borderId="0" xfId="25063" applyFont="1" applyFill="1" applyBorder="1" applyAlignment="1">
      <alignment horizontal="right" vertical="center"/>
    </xf>
    <xf numFmtId="0" fontId="312" fillId="4" borderId="0" xfId="25063" applyFont="1" applyFill="1" applyBorder="1" applyAlignment="1">
      <alignment horizontal="right"/>
    </xf>
    <xf numFmtId="181" fontId="320" fillId="0" borderId="0" xfId="25063" applyNumberFormat="1" applyFont="1" applyBorder="1" applyAlignment="1">
      <alignment horizontal="right"/>
    </xf>
    <xf numFmtId="181" fontId="312" fillId="0" borderId="0" xfId="25063" applyNumberFormat="1" applyFont="1" applyBorder="1" applyAlignment="1">
      <alignment horizontal="right"/>
    </xf>
    <xf numFmtId="175" fontId="312" fillId="4" borderId="0" xfId="17" applyNumberFormat="1" applyFont="1" applyFill="1" applyBorder="1" applyAlignment="1">
      <alignment horizontal="right"/>
    </xf>
    <xf numFmtId="175" fontId="320" fillId="0" borderId="0" xfId="17" applyNumberFormat="1" applyFont="1" applyFill="1" applyBorder="1" applyAlignment="1">
      <alignment horizontal="right"/>
    </xf>
    <xf numFmtId="0" fontId="312" fillId="0" borderId="0" xfId="25063" applyFont="1" applyFill="1" applyBorder="1"/>
    <xf numFmtId="181" fontId="311" fillId="0" borderId="0" xfId="25063" applyNumberFormat="1" applyFont="1" applyFill="1" applyBorder="1" applyAlignment="1">
      <alignment horizontal="left" vertical="center"/>
    </xf>
    <xf numFmtId="181" fontId="311" fillId="0" borderId="0" xfId="25063" applyNumberFormat="1" applyFont="1" applyFill="1" applyBorder="1" applyAlignment="1">
      <alignment horizontal="right" vertical="center"/>
    </xf>
    <xf numFmtId="0" fontId="328" fillId="0" borderId="0" xfId="25063" applyFont="1" applyFill="1" applyBorder="1" applyAlignment="1">
      <alignment horizontal="right"/>
    </xf>
    <xf numFmtId="181" fontId="312" fillId="0" borderId="0" xfId="25063" applyNumberFormat="1" applyFont="1" applyFill="1" applyBorder="1" applyAlignment="1">
      <alignment horizontal="right"/>
    </xf>
    <xf numFmtId="181" fontId="312" fillId="0" borderId="0" xfId="25063" applyNumberFormat="1" applyFont="1" applyFill="1" applyBorder="1"/>
    <xf numFmtId="0" fontId="320" fillId="0" borderId="0" xfId="25063" applyFont="1" applyFill="1" applyBorder="1" applyAlignment="1">
      <alignment horizontal="right"/>
    </xf>
    <xf numFmtId="37" fontId="312" fillId="0" borderId="0" xfId="25063" applyNumberFormat="1" applyFont="1" applyFill="1" applyBorder="1" applyAlignment="1">
      <alignment horizontal="right"/>
    </xf>
    <xf numFmtId="0" fontId="312" fillId="0" borderId="0" xfId="25063" quotePrefix="1" applyFont="1" applyFill="1" applyBorder="1"/>
    <xf numFmtId="0" fontId="333" fillId="0" borderId="0" xfId="25063" applyFont="1" applyFill="1" applyBorder="1" applyAlignment="1">
      <alignment horizontal="right"/>
    </xf>
    <xf numFmtId="9" fontId="312" fillId="0" borderId="0" xfId="17" applyFont="1" applyFill="1" applyBorder="1" applyAlignment="1">
      <alignment horizontal="right"/>
    </xf>
    <xf numFmtId="181" fontId="320" fillId="0" borderId="0" xfId="25063" applyNumberFormat="1" applyFont="1" applyFill="1" applyBorder="1"/>
    <xf numFmtId="172" fontId="313" fillId="0" borderId="0" xfId="1" applyFont="1" applyBorder="1"/>
    <xf numFmtId="175" fontId="312" fillId="0" borderId="0" xfId="25063" applyNumberFormat="1" applyFont="1" applyFill="1" applyBorder="1" applyAlignment="1">
      <alignment horizontal="right"/>
    </xf>
    <xf numFmtId="175" fontId="320" fillId="0" borderId="0" xfId="25063" applyNumberFormat="1" applyFont="1" applyFill="1" applyBorder="1" applyAlignment="1">
      <alignment horizontal="right"/>
    </xf>
    <xf numFmtId="181" fontId="312" fillId="0" borderId="0" xfId="25063" applyNumberFormat="1" applyFont="1" applyFill="1" applyBorder="1" applyAlignment="1">
      <alignment horizontal="left"/>
    </xf>
    <xf numFmtId="181" fontId="333" fillId="0" borderId="0" xfId="25063" applyNumberFormat="1" applyFont="1" applyFill="1" applyBorder="1" applyAlignment="1">
      <alignment horizontal="right"/>
    </xf>
    <xf numFmtId="180" fontId="312" fillId="4" borderId="0" xfId="25063" applyNumberFormat="1" applyFont="1" applyFill="1" applyBorder="1"/>
    <xf numFmtId="181" fontId="311" fillId="0" borderId="0" xfId="25063" applyNumberFormat="1" applyFont="1" applyBorder="1" applyAlignment="1">
      <alignment horizontal="center"/>
    </xf>
    <xf numFmtId="37" fontId="312" fillId="0" borderId="0" xfId="25063" applyNumberFormat="1" applyFont="1" applyBorder="1"/>
    <xf numFmtId="0" fontId="313" fillId="0" borderId="0" xfId="25063" applyFont="1" applyBorder="1"/>
    <xf numFmtId="175" fontId="320" fillId="4" borderId="4" xfId="25059" applyNumberFormat="1" applyFont="1" applyFill="1" applyBorder="1" applyAlignment="1">
      <alignment horizontal="right"/>
    </xf>
    <xf numFmtId="9" fontId="320" fillId="0" borderId="0" xfId="17" applyFont="1"/>
    <xf numFmtId="181" fontId="320" fillId="0" borderId="0" xfId="25063" applyNumberFormat="1" applyFont="1" applyFill="1" applyBorder="1" applyAlignment="1">
      <alignment horizontal="left" vertical="center"/>
    </xf>
    <xf numFmtId="0" fontId="327" fillId="0" borderId="0" xfId="25063" applyFont="1" applyFill="1" applyBorder="1" applyAlignment="1">
      <alignment horizontal="right" vertical="center"/>
    </xf>
    <xf numFmtId="0" fontId="312" fillId="0" borderId="0" xfId="25063" applyFont="1" applyFill="1" applyBorder="1" applyAlignment="1">
      <alignment horizontal="right"/>
    </xf>
    <xf numFmtId="0" fontId="316" fillId="0" borderId="0" xfId="25063" applyFont="1" applyBorder="1" applyAlignment="1"/>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4" fillId="0" borderId="0" xfId="0" applyFont="1" applyAlignment="1">
      <alignment horizontal="left" wrapText="1"/>
    </xf>
    <xf numFmtId="0" fontId="332" fillId="0" borderId="7" xfId="0" applyFont="1" applyBorder="1" applyAlignment="1">
      <alignment horizontal="center"/>
    </xf>
    <xf numFmtId="0" fontId="316" fillId="0" borderId="7" xfId="25063" applyFont="1" applyBorder="1" applyAlignment="1">
      <alignment horizontal="center"/>
    </xf>
    <xf numFmtId="0" fontId="316" fillId="0" borderId="7" xfId="0" applyFont="1" applyBorder="1" applyAlignment="1">
      <alignment horizontal="center"/>
    </xf>
    <xf numFmtId="0" fontId="347" fillId="0" borderId="0" xfId="25063" applyFont="1" applyAlignment="1">
      <alignment horizontal="left" wrapText="1"/>
    </xf>
    <xf numFmtId="0" fontId="316" fillId="0" borderId="0" xfId="25063" applyFont="1" applyBorder="1" applyAlignment="1">
      <alignment horizontal="center"/>
    </xf>
    <xf numFmtId="0" fontId="344" fillId="0" borderId="0" xfId="0" applyFont="1" applyAlignment="1">
      <alignment horizontal="lef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en-US" sz="3200" b="1">
              <a:solidFill>
                <a:srgbClr val="083BA5"/>
              </a:solidFill>
              <a:latin typeface="Century Gothic" panose="020B0502020202020204" pitchFamily="34" charset="0"/>
              <a:ea typeface="+mj-ea"/>
              <a:cs typeface="+mj-cs"/>
            </a:rPr>
            <a:t>2Q 202</a:t>
          </a:r>
          <a:r>
            <a:rPr lang="ru-RU" sz="3200" b="1">
              <a:solidFill>
                <a:srgbClr val="083BA5"/>
              </a:solidFill>
              <a:latin typeface="Century Gothic" panose="020B0502020202020204" pitchFamily="34" charset="0"/>
              <a:ea typeface="+mj-ea"/>
              <a:cs typeface="+mj-cs"/>
            </a:rPr>
            <a:t>1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789411" cy="1464974"/>
        </a:xfrm>
        <a:prstGeom prst="rect">
          <a:avLst/>
        </a:prstGeom>
        <a:solidFill>
          <a:sysClr val="window" lastClr="FFFFFF"/>
        </a:solidFill>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en-US" b="1">
            <a:solidFill>
              <a:srgbClr val="2F3847"/>
            </a:solidFill>
            <a:latin typeface="+mj-lt"/>
          </a:endParaRPr>
        </a:p>
        <a:p>
          <a:pPr eaLnBrk="1" hangingPunct="1"/>
          <a:endParaRPr lang="en-US" b="1">
            <a:solidFill>
              <a:srgbClr val="2F3847"/>
            </a:solidFill>
            <a:latin typeface="+mj-lt"/>
          </a:endParaRPr>
        </a:p>
        <a:p>
          <a:pPr eaLnBrk="1" hangingPunct="1"/>
          <a:r>
            <a:rPr lang="en-US" b="0">
              <a:solidFill>
                <a:srgbClr val="083BA5"/>
              </a:solidFill>
              <a:latin typeface="Century Gothic" panose="020B0502020202020204" pitchFamily="34" charset="0"/>
            </a:rPr>
            <a:t> August 30, 2021</a:t>
          </a:r>
        </a:p>
        <a:p>
          <a:pPr eaLnBrk="1" hangingPunct="1"/>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25</xdr:col>
      <xdr:colOff>97869</xdr:colOff>
      <xdr:row>0</xdr:row>
      <xdr:rowOff>81642</xdr:rowOff>
    </xdr:from>
    <xdr:to>
      <xdr:col>25</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22</xdr:col>
      <xdr:colOff>445326</xdr:colOff>
      <xdr:row>0</xdr:row>
      <xdr:rowOff>90302</xdr:rowOff>
    </xdr:from>
    <xdr:to>
      <xdr:col>23</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25</xdr:col>
      <xdr:colOff>97869</xdr:colOff>
      <xdr:row>0</xdr:row>
      <xdr:rowOff>81642</xdr:rowOff>
    </xdr:from>
    <xdr:to>
      <xdr:col>25</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22</xdr:col>
      <xdr:colOff>406978</xdr:colOff>
      <xdr:row>0</xdr:row>
      <xdr:rowOff>207818</xdr:rowOff>
    </xdr:from>
    <xdr:to>
      <xdr:col>23</xdr:col>
      <xdr:colOff>686558</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D9622B91-1597-41AB-B27B-2BC4C46483BD}"/>
            </a:ext>
          </a:extLst>
        </xdr:cNvPr>
        <xdr:cNvSpPr txBox="1">
          <a:spLocks noChangeArrowheads="1"/>
        </xdr:cNvSpPr>
      </xdr:nvSpPr>
      <xdr:spPr>
        <a:xfrm>
          <a:off x="217712" y="108859"/>
          <a:ext cx="10930592" cy="11051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Binnopharm Group</a:t>
          </a:r>
        </a:p>
        <a:p>
          <a:pPr eaLnBrk="1" hangingPunct="1"/>
          <a:r>
            <a:rPr lang="en-GB" sz="2000" b="0" i="0" kern="1200">
              <a:solidFill>
                <a:schemeClr val="bg1">
                  <a:lumMod val="50000"/>
                </a:schemeClr>
              </a:solidFill>
              <a:effectLst/>
              <a:latin typeface="Century Gothic" panose="020B0502020202020204" pitchFamily="34" charset="0"/>
              <a:ea typeface="+mn-ea"/>
              <a:cs typeface="+mn-cs"/>
            </a:rPr>
            <a:t>A full-cycle pharmaceutical holding company</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16</xdr:col>
      <xdr:colOff>167142</xdr:colOff>
      <xdr:row>0</xdr:row>
      <xdr:rowOff>208642</xdr:rowOff>
    </xdr:from>
    <xdr:to>
      <xdr:col>17</xdr:col>
      <xdr:colOff>18352</xdr:colOff>
      <xdr:row>2</xdr:row>
      <xdr:rowOff>658915</xdr:rowOff>
    </xdr:to>
    <xdr:pic>
      <xdr:nvPicPr>
        <xdr:cNvPr id="3" name="Picture 13" descr="Sistema logo no text _ last">
          <a:extLst>
            <a:ext uri="{FF2B5EF4-FFF2-40B4-BE49-F238E27FC236}">
              <a16:creationId xmlns:a16="http://schemas.microsoft.com/office/drawing/2014/main" id="{51322498-57E0-4FCF-BA84-99CAE338424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77687" y="208642"/>
          <a:ext cx="717119" cy="900546"/>
        </a:xfrm>
        <a:prstGeom prst="rect">
          <a:avLst/>
        </a:prstGeom>
        <a:noFill/>
        <a:ln w="9525">
          <a:noFill/>
          <a:miter lim="800000"/>
          <a:headEnd/>
          <a:tailEnd/>
        </a:ln>
      </xdr:spPr>
    </xdr:pic>
    <xdr:clientData/>
  </xdr:twoCellAnchor>
  <xdr:twoCellAnchor editAs="oneCell">
    <xdr:from>
      <xdr:col>14</xdr:col>
      <xdr:colOff>288636</xdr:colOff>
      <xdr:row>1</xdr:row>
      <xdr:rowOff>115455</xdr:rowOff>
    </xdr:from>
    <xdr:to>
      <xdr:col>15</xdr:col>
      <xdr:colOff>748145</xdr:colOff>
      <xdr:row>2</xdr:row>
      <xdr:rowOff>435086</xdr:rowOff>
    </xdr:to>
    <xdr:pic>
      <xdr:nvPicPr>
        <xdr:cNvPr id="5" name="Рисунок 4">
          <a:extLst>
            <a:ext uri="{FF2B5EF4-FFF2-40B4-BE49-F238E27FC236}">
              <a16:creationId xmlns:a16="http://schemas.microsoft.com/office/drawing/2014/main" id="{9A0A5AAC-3225-42CC-9749-D72DD0B0F4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67363" y="346364"/>
          <a:ext cx="1325418" cy="538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25</xdr:col>
      <xdr:colOff>97869</xdr:colOff>
      <xdr:row>0</xdr:row>
      <xdr:rowOff>81642</xdr:rowOff>
    </xdr:from>
    <xdr:to>
      <xdr:col>25</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23</xdr:col>
      <xdr:colOff>108857</xdr:colOff>
      <xdr:row>0</xdr:row>
      <xdr:rowOff>122464</xdr:rowOff>
    </xdr:from>
    <xdr:to>
      <xdr:col>23</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25540607" y="122464"/>
          <a:ext cx="560152" cy="8770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25</xdr:col>
      <xdr:colOff>97869</xdr:colOff>
      <xdr:row>0</xdr:row>
      <xdr:rowOff>81642</xdr:rowOff>
    </xdr:from>
    <xdr:to>
      <xdr:col>26</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23</xdr:col>
      <xdr:colOff>583938</xdr:colOff>
      <xdr:row>0</xdr:row>
      <xdr:rowOff>150182</xdr:rowOff>
    </xdr:from>
    <xdr:to>
      <xdr:col>24</xdr:col>
      <xdr:colOff>936803</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25</xdr:col>
      <xdr:colOff>97869</xdr:colOff>
      <xdr:row>0</xdr:row>
      <xdr:rowOff>81642</xdr:rowOff>
    </xdr:from>
    <xdr:to>
      <xdr:col>26</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22</xdr:col>
      <xdr:colOff>462632</xdr:colOff>
      <xdr:row>0</xdr:row>
      <xdr:rowOff>38100</xdr:rowOff>
    </xdr:from>
    <xdr:to>
      <xdr:col>24</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21</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25</xdr:col>
      <xdr:colOff>97869</xdr:colOff>
      <xdr:row>0</xdr:row>
      <xdr:rowOff>81642</xdr:rowOff>
    </xdr:from>
    <xdr:to>
      <xdr:col>25</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Throughout this document financial results are provided as disclosed in the press releases and not adjusted to reflect subsequent reclassifications.   </a:t>
          </a:r>
        </a:p>
        <a:p>
          <a:pPr marL="0" indent="0" algn="just">
            <a:buNone/>
          </a:pP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21</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25</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20</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25</xdr:col>
      <xdr:colOff>703036</xdr:colOff>
      <xdr:row>0</xdr:row>
      <xdr:rowOff>154624</xdr:rowOff>
    </xdr:from>
    <xdr:to>
      <xdr:col>26</xdr:col>
      <xdr:colOff>1940</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10</xdr:col>
      <xdr:colOff>0</xdr:colOff>
      <xdr:row>0</xdr:row>
      <xdr:rowOff>86589</xdr:rowOff>
    </xdr:from>
    <xdr:to>
      <xdr:col>11</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21</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25</xdr:col>
      <xdr:colOff>97869</xdr:colOff>
      <xdr:row>0</xdr:row>
      <xdr:rowOff>81642</xdr:rowOff>
    </xdr:from>
    <xdr:to>
      <xdr:col>25</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21</xdr:col>
      <xdr:colOff>6304562</xdr:colOff>
      <xdr:row>1</xdr:row>
      <xdr:rowOff>26969</xdr:rowOff>
    </xdr:from>
    <xdr:to>
      <xdr:col>23</xdr:col>
      <xdr:colOff>959928</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25</xdr:col>
      <xdr:colOff>97869</xdr:colOff>
      <xdr:row>0</xdr:row>
      <xdr:rowOff>81642</xdr:rowOff>
    </xdr:from>
    <xdr:to>
      <xdr:col>25</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21</xdr:col>
      <xdr:colOff>4372841</xdr:colOff>
      <xdr:row>0</xdr:row>
      <xdr:rowOff>65561</xdr:rowOff>
    </xdr:from>
    <xdr:to>
      <xdr:col>24</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view="pageBreakPreview" zoomScale="55" zoomScaleNormal="100" zoomScaleSheetLayoutView="55" workbookViewId="0">
      <selection activeCell="A40" sqref="A39:A40"/>
    </sheetView>
  </sheetViews>
  <sheetFormatPr defaultColWidth="8.453125" defaultRowHeight="13"/>
  <cols>
    <col min="1" max="1" width="44.453125" style="2" customWidth="1"/>
    <col min="2" max="2" width="9.453125" style="3" customWidth="1"/>
    <col min="3" max="3" width="9.453125" style="1" bestFit="1" customWidth="1"/>
    <col min="4" max="4" width="13.453125" style="1" customWidth="1"/>
    <col min="5" max="6" width="9.453125" style="1" bestFit="1" customWidth="1"/>
    <col min="7" max="7" width="9.453125" style="1" customWidth="1"/>
    <col min="8" max="8" width="9.453125" style="1" bestFit="1" customWidth="1"/>
    <col min="9" max="9" width="8.453125" style="1" customWidth="1"/>
    <col min="10" max="10" width="4.453125" style="1" customWidth="1"/>
    <col min="11" max="11" width="8.453125" style="1" customWidth="1"/>
    <col min="12" max="12" width="2.453125" style="1" customWidth="1"/>
    <col min="13" max="16384" width="8.453125" style="1"/>
  </cols>
  <sheetData>
    <row r="1" spans="1:11" ht="12.5">
      <c r="A1" s="676"/>
      <c r="B1" s="676"/>
      <c r="C1" s="676"/>
      <c r="D1" s="676"/>
      <c r="E1" s="676"/>
      <c r="F1" s="676"/>
      <c r="G1" s="676"/>
      <c r="H1" s="676"/>
      <c r="I1" s="676"/>
      <c r="J1" s="676"/>
      <c r="K1" s="4"/>
    </row>
    <row r="2" spans="1:11" ht="12.5">
      <c r="A2" s="676"/>
      <c r="B2" s="676"/>
      <c r="C2" s="676"/>
      <c r="D2" s="676"/>
      <c r="E2" s="676"/>
      <c r="F2" s="676"/>
      <c r="G2" s="676"/>
      <c r="H2" s="676"/>
      <c r="I2" s="676"/>
      <c r="J2" s="676"/>
    </row>
    <row r="3" spans="1:11" ht="12.5">
      <c r="A3" s="676"/>
      <c r="B3" s="676"/>
      <c r="C3" s="676"/>
      <c r="D3" s="676"/>
      <c r="E3" s="676"/>
      <c r="F3" s="676"/>
      <c r="G3" s="676"/>
      <c r="H3" s="676"/>
      <c r="I3" s="676"/>
      <c r="J3" s="676"/>
    </row>
    <row r="4" spans="1:11" ht="12.5">
      <c r="A4" s="676"/>
      <c r="B4" s="676"/>
      <c r="C4" s="676"/>
      <c r="D4" s="676"/>
      <c r="E4" s="676"/>
      <c r="F4" s="676"/>
      <c r="G4" s="676"/>
      <c r="H4" s="676"/>
      <c r="I4" s="676"/>
      <c r="J4" s="676"/>
    </row>
    <row r="5" spans="1:11" ht="12.5">
      <c r="A5" s="676"/>
      <c r="B5" s="676"/>
      <c r="C5" s="676"/>
      <c r="D5" s="676"/>
      <c r="E5" s="676"/>
      <c r="F5" s="676"/>
      <c r="G5" s="676"/>
      <c r="H5" s="676"/>
      <c r="I5" s="676"/>
      <c r="J5" s="676"/>
    </row>
    <row r="6" spans="1:11" ht="12.5">
      <c r="A6" s="676"/>
      <c r="B6" s="676"/>
      <c r="C6" s="676"/>
      <c r="D6" s="676"/>
      <c r="E6" s="676"/>
      <c r="F6" s="676"/>
      <c r="G6" s="676"/>
      <c r="H6" s="676"/>
      <c r="I6" s="676"/>
      <c r="J6" s="676"/>
    </row>
    <row r="7" spans="1:11" ht="12.5">
      <c r="A7" s="676"/>
      <c r="B7" s="676"/>
      <c r="C7" s="676"/>
      <c r="D7" s="676"/>
      <c r="E7" s="676"/>
      <c r="F7" s="676"/>
      <c r="G7" s="676"/>
      <c r="H7" s="676"/>
      <c r="I7" s="676"/>
      <c r="J7" s="676"/>
    </row>
    <row r="8" spans="1:11" ht="12.5">
      <c r="A8" s="676"/>
      <c r="B8" s="676"/>
      <c r="C8" s="676"/>
      <c r="D8" s="676"/>
      <c r="E8" s="676"/>
      <c r="F8" s="676"/>
      <c r="G8" s="676"/>
      <c r="H8" s="676"/>
      <c r="I8" s="676"/>
      <c r="J8" s="676"/>
    </row>
    <row r="9" spans="1:11" ht="12.5">
      <c r="A9" s="676"/>
      <c r="B9" s="676"/>
      <c r="C9" s="676"/>
      <c r="D9" s="676"/>
      <c r="E9" s="676"/>
      <c r="F9" s="676"/>
      <c r="G9" s="676"/>
      <c r="H9" s="676"/>
      <c r="I9" s="676"/>
      <c r="J9" s="676"/>
    </row>
    <row r="10" spans="1:11" ht="12.5">
      <c r="A10" s="676"/>
      <c r="B10" s="676"/>
      <c r="C10" s="676"/>
      <c r="D10" s="676"/>
      <c r="E10" s="676"/>
      <c r="F10" s="676"/>
      <c r="G10" s="676"/>
      <c r="H10" s="676"/>
      <c r="I10" s="676"/>
      <c r="J10" s="676"/>
    </row>
    <row r="11" spans="1:11" ht="12.5">
      <c r="A11" s="676"/>
      <c r="B11" s="676"/>
      <c r="C11" s="676"/>
      <c r="D11" s="676"/>
      <c r="E11" s="676"/>
      <c r="F11" s="676"/>
      <c r="G11" s="676"/>
      <c r="H11" s="676"/>
      <c r="I11" s="676"/>
      <c r="J11" s="676"/>
    </row>
    <row r="12" spans="1:11" ht="12.5">
      <c r="A12" s="676"/>
      <c r="B12" s="676"/>
      <c r="C12" s="676"/>
      <c r="D12" s="676"/>
      <c r="E12" s="676"/>
      <c r="F12" s="676"/>
      <c r="G12" s="676"/>
      <c r="H12" s="676"/>
      <c r="I12" s="676"/>
      <c r="J12" s="676"/>
    </row>
    <row r="13" spans="1:11" ht="12.5">
      <c r="A13" s="676"/>
      <c r="B13" s="676"/>
      <c r="C13" s="676"/>
      <c r="D13" s="676"/>
      <c r="E13" s="676"/>
      <c r="F13" s="676"/>
      <c r="G13" s="676"/>
      <c r="H13" s="676"/>
      <c r="I13" s="676"/>
      <c r="J13" s="676"/>
    </row>
    <row r="14" spans="1:11" ht="12.5">
      <c r="A14" s="676"/>
      <c r="B14" s="676"/>
      <c r="C14" s="676"/>
      <c r="D14" s="676"/>
      <c r="E14" s="676"/>
      <c r="F14" s="676"/>
      <c r="G14" s="676"/>
      <c r="H14" s="676"/>
      <c r="I14" s="676"/>
      <c r="J14" s="676"/>
    </row>
    <row r="15" spans="1:11" ht="12.5">
      <c r="A15" s="676"/>
      <c r="B15" s="676"/>
      <c r="C15" s="676"/>
      <c r="D15" s="676"/>
      <c r="E15" s="676"/>
      <c r="F15" s="676"/>
      <c r="G15" s="676"/>
      <c r="H15" s="676"/>
      <c r="I15" s="676"/>
      <c r="J15" s="676"/>
    </row>
    <row r="16" spans="1:11" ht="12.5">
      <c r="A16" s="676"/>
      <c r="B16" s="676"/>
      <c r="C16" s="676"/>
      <c r="D16" s="676"/>
      <c r="E16" s="676"/>
      <c r="F16" s="676"/>
      <c r="G16" s="676"/>
      <c r="H16" s="676"/>
      <c r="I16" s="676"/>
      <c r="J16" s="676"/>
    </row>
    <row r="17" spans="1:10" ht="12.5">
      <c r="A17" s="676"/>
      <c r="B17" s="676"/>
      <c r="C17" s="676"/>
      <c r="D17" s="676"/>
      <c r="E17" s="676"/>
      <c r="F17" s="676"/>
      <c r="G17" s="676"/>
      <c r="H17" s="676"/>
      <c r="I17" s="676"/>
      <c r="J17" s="676"/>
    </row>
    <row r="18" spans="1:10" ht="12.5">
      <c r="A18" s="676"/>
      <c r="B18" s="676"/>
      <c r="C18" s="676"/>
      <c r="D18" s="676"/>
      <c r="E18" s="676"/>
      <c r="F18" s="676"/>
      <c r="G18" s="676"/>
      <c r="H18" s="676"/>
      <c r="I18" s="676"/>
      <c r="J18" s="676"/>
    </row>
    <row r="19" spans="1:10" ht="12.5">
      <c r="A19" s="676"/>
      <c r="B19" s="676"/>
      <c r="C19" s="676"/>
      <c r="D19" s="676"/>
      <c r="E19" s="676"/>
      <c r="F19" s="676"/>
      <c r="G19" s="676"/>
      <c r="H19" s="676"/>
      <c r="I19" s="676"/>
      <c r="J19" s="676"/>
    </row>
    <row r="20" spans="1:10" ht="21" customHeight="1">
      <c r="A20" s="676"/>
      <c r="B20" s="676"/>
      <c r="C20" s="676"/>
      <c r="D20" s="676"/>
      <c r="E20" s="676"/>
      <c r="F20" s="676"/>
      <c r="G20" s="676"/>
      <c r="H20" s="676"/>
      <c r="I20" s="676"/>
      <c r="J20" s="676"/>
    </row>
    <row r="21" spans="1:10" ht="12.5">
      <c r="A21" s="676"/>
      <c r="B21" s="676"/>
      <c r="C21" s="676"/>
      <c r="D21" s="676"/>
      <c r="E21" s="676"/>
      <c r="F21" s="676"/>
      <c r="G21" s="676"/>
      <c r="H21" s="676"/>
      <c r="I21" s="676"/>
      <c r="J21" s="676"/>
    </row>
    <row r="22" spans="1:10" ht="12.5">
      <c r="A22" s="676"/>
      <c r="B22" s="676"/>
      <c r="C22" s="676"/>
      <c r="D22" s="676"/>
      <c r="E22" s="676"/>
      <c r="F22" s="676"/>
      <c r="G22" s="676"/>
      <c r="H22" s="676"/>
      <c r="I22" s="676"/>
      <c r="J22" s="676"/>
    </row>
    <row r="23" spans="1:10" ht="12.5">
      <c r="A23" s="676"/>
      <c r="B23" s="676"/>
      <c r="C23" s="676"/>
      <c r="D23" s="676"/>
      <c r="E23" s="676"/>
      <c r="F23" s="676"/>
      <c r="G23" s="676"/>
      <c r="H23" s="676"/>
      <c r="I23" s="676"/>
      <c r="J23" s="676"/>
    </row>
    <row r="24" spans="1:10" ht="12.5">
      <c r="A24" s="676"/>
      <c r="B24" s="676"/>
      <c r="C24" s="676"/>
      <c r="D24" s="676"/>
      <c r="E24" s="676"/>
      <c r="F24" s="676"/>
      <c r="G24" s="676"/>
      <c r="H24" s="676"/>
      <c r="I24" s="676"/>
      <c r="J24" s="676"/>
    </row>
    <row r="25" spans="1:10" ht="12.5">
      <c r="A25" s="676"/>
      <c r="B25" s="676"/>
      <c r="C25" s="676"/>
      <c r="D25" s="676"/>
      <c r="E25" s="676"/>
      <c r="F25" s="676"/>
      <c r="G25" s="676"/>
      <c r="H25" s="676"/>
      <c r="I25" s="676"/>
      <c r="J25" s="676"/>
    </row>
    <row r="26" spans="1:10" ht="12.5">
      <c r="A26" s="676"/>
      <c r="B26" s="676"/>
      <c r="C26" s="676"/>
      <c r="D26" s="676"/>
      <c r="E26" s="676"/>
      <c r="F26" s="676"/>
      <c r="G26" s="676"/>
      <c r="H26" s="676"/>
      <c r="I26" s="676"/>
      <c r="J26" s="676"/>
    </row>
    <row r="27" spans="1:10" ht="12.5">
      <c r="A27" s="676"/>
      <c r="B27" s="676"/>
      <c r="C27" s="676"/>
      <c r="D27" s="676"/>
      <c r="E27" s="676"/>
      <c r="F27" s="676"/>
      <c r="G27" s="676"/>
      <c r="H27" s="676"/>
      <c r="I27" s="676"/>
      <c r="J27" s="676"/>
    </row>
    <row r="28" spans="1:10" ht="12.5">
      <c r="A28" s="676"/>
      <c r="B28" s="676"/>
      <c r="C28" s="676"/>
      <c r="D28" s="676"/>
      <c r="E28" s="676"/>
      <c r="F28" s="676"/>
      <c r="G28" s="676"/>
      <c r="H28" s="676"/>
      <c r="I28" s="676"/>
      <c r="J28" s="676"/>
    </row>
    <row r="29" spans="1:10" ht="12.5">
      <c r="A29" s="676"/>
      <c r="B29" s="676"/>
      <c r="C29" s="676"/>
      <c r="D29" s="676"/>
      <c r="E29" s="676"/>
      <c r="F29" s="676"/>
      <c r="G29" s="676"/>
      <c r="H29" s="676"/>
      <c r="I29" s="676"/>
      <c r="J29" s="676"/>
    </row>
    <row r="30" spans="1:10" ht="12.5">
      <c r="A30" s="676"/>
      <c r="B30" s="676"/>
      <c r="C30" s="676"/>
      <c r="D30" s="676"/>
      <c r="E30" s="676"/>
      <c r="F30" s="676"/>
      <c r="G30" s="676"/>
      <c r="H30" s="676"/>
      <c r="I30" s="676"/>
      <c r="J30" s="676"/>
    </row>
    <row r="31" spans="1:10" ht="12.5">
      <c r="A31" s="676"/>
      <c r="B31" s="676"/>
      <c r="C31" s="676"/>
      <c r="D31" s="676"/>
      <c r="E31" s="676"/>
      <c r="F31" s="676"/>
      <c r="G31" s="676"/>
      <c r="H31" s="676"/>
      <c r="I31" s="676"/>
      <c r="J31" s="676"/>
    </row>
    <row r="32" spans="1:10" ht="12.5">
      <c r="A32" s="676"/>
      <c r="B32" s="676"/>
      <c r="C32" s="676"/>
      <c r="D32" s="676"/>
      <c r="E32" s="676"/>
      <c r="F32" s="676"/>
      <c r="G32" s="676"/>
      <c r="H32" s="676"/>
      <c r="I32" s="676"/>
      <c r="J32" s="676"/>
    </row>
    <row r="33" spans="1:10" ht="12.5">
      <c r="A33" s="676"/>
      <c r="B33" s="676"/>
      <c r="C33" s="676"/>
      <c r="D33" s="676"/>
      <c r="E33" s="676"/>
      <c r="F33" s="676"/>
      <c r="G33" s="676"/>
      <c r="H33" s="676"/>
      <c r="I33" s="676"/>
      <c r="J33" s="676"/>
    </row>
    <row r="34" spans="1:10" ht="12.5">
      <c r="A34" s="676"/>
      <c r="B34" s="676"/>
      <c r="C34" s="676"/>
      <c r="D34" s="676"/>
      <c r="E34" s="676"/>
      <c r="F34" s="676"/>
      <c r="G34" s="676"/>
      <c r="H34" s="676"/>
      <c r="I34" s="676"/>
      <c r="J34" s="676"/>
    </row>
    <row r="35" spans="1:10" ht="12.5">
      <c r="A35" s="676"/>
      <c r="B35" s="676"/>
      <c r="C35" s="676"/>
      <c r="D35" s="676"/>
      <c r="E35" s="676"/>
      <c r="F35" s="676"/>
      <c r="G35" s="676"/>
      <c r="H35" s="676"/>
      <c r="I35" s="676"/>
      <c r="J35" s="676"/>
    </row>
    <row r="36" spans="1:10" ht="18" customHeight="1">
      <c r="A36" s="676"/>
      <c r="B36" s="676"/>
      <c r="C36" s="676"/>
      <c r="D36" s="676"/>
      <c r="E36" s="676"/>
      <c r="F36" s="676"/>
      <c r="G36" s="676"/>
      <c r="H36" s="676"/>
      <c r="I36" s="676"/>
      <c r="J36" s="676"/>
    </row>
    <row r="37" spans="1:10" ht="18" customHeight="1"/>
    <row r="42" spans="1:10" ht="17.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AD37"/>
  <sheetViews>
    <sheetView showGridLines="0" zoomScale="46" zoomScaleNormal="46" zoomScaleSheetLayoutView="55" zoomScalePageLayoutView="50" workbookViewId="0">
      <selection activeCell="I5" sqref="I5"/>
    </sheetView>
  </sheetViews>
  <sheetFormatPr defaultColWidth="9.1796875" defaultRowHeight="18"/>
  <cols>
    <col min="1" max="1" width="3.453125" style="74" customWidth="1"/>
    <col min="2" max="2" width="72.1796875" style="74" customWidth="1"/>
    <col min="3" max="8" width="12.453125" style="76" customWidth="1"/>
    <col min="9" max="20" width="13.81640625" style="76" customWidth="1"/>
    <col min="21" max="21" width="5.453125" style="74" customWidth="1"/>
    <col min="22" max="22" width="68.453125" style="74" customWidth="1"/>
    <col min="23" max="23" width="15" style="74" customWidth="1"/>
    <col min="24" max="25" width="14.1796875" style="74" customWidth="1"/>
    <col min="26" max="27" width="15.1796875" style="74" customWidth="1"/>
    <col min="28" max="28" width="12.81640625" style="74" customWidth="1"/>
    <col min="29" max="16384" width="9.1796875" style="74"/>
  </cols>
  <sheetData>
    <row r="2" spans="2:30" s="69" customFormat="1" ht="17.5">
      <c r="C2" s="70"/>
      <c r="D2" s="70"/>
      <c r="E2" s="70"/>
      <c r="F2" s="70"/>
      <c r="G2" s="70"/>
      <c r="H2" s="70"/>
      <c r="I2" s="70"/>
      <c r="J2" s="70"/>
      <c r="K2" s="70"/>
      <c r="L2" s="70"/>
      <c r="M2" s="70"/>
      <c r="N2" s="70"/>
      <c r="O2" s="70"/>
      <c r="P2" s="70"/>
      <c r="Q2" s="70"/>
      <c r="R2" s="70"/>
      <c r="S2" s="70"/>
      <c r="T2" s="70"/>
    </row>
    <row r="3" spans="2:30" s="69" customFormat="1" ht="55" customHeight="1">
      <c r="C3" s="70"/>
      <c r="D3" s="70" t="s">
        <v>164</v>
      </c>
      <c r="E3" s="70"/>
      <c r="F3" s="70"/>
      <c r="G3" s="70"/>
      <c r="H3" s="70"/>
      <c r="I3" s="70"/>
      <c r="J3" s="70"/>
      <c r="K3" s="70"/>
      <c r="L3" s="70"/>
      <c r="M3" s="70"/>
      <c r="N3" s="70"/>
      <c r="O3" s="70"/>
      <c r="P3" s="70"/>
      <c r="Q3" s="70"/>
      <c r="R3" s="70"/>
      <c r="S3" s="70"/>
      <c r="T3" s="70"/>
    </row>
    <row r="4" spans="2:30" s="69" customFormat="1" ht="18.5" thickBot="1">
      <c r="B4" s="71" t="s">
        <v>34</v>
      </c>
      <c r="C4" s="72"/>
      <c r="D4" s="72"/>
      <c r="E4" s="72"/>
      <c r="F4" s="72"/>
      <c r="G4" s="72"/>
      <c r="H4" s="72"/>
      <c r="I4" s="72"/>
      <c r="J4" s="72"/>
      <c r="K4" s="72"/>
      <c r="L4" s="72"/>
      <c r="M4" s="72"/>
      <c r="N4" s="72"/>
      <c r="O4" s="72"/>
      <c r="P4" s="72"/>
      <c r="Q4" s="72"/>
      <c r="R4" s="72"/>
      <c r="S4" s="72"/>
      <c r="T4" s="72"/>
      <c r="U4" s="72"/>
      <c r="V4" s="73"/>
      <c r="W4" s="73"/>
      <c r="X4" s="72"/>
      <c r="Y4" s="72"/>
      <c r="Z4" s="72"/>
      <c r="AA4" s="299"/>
    </row>
    <row r="5" spans="2:30" ht="20" thickTop="1">
      <c r="B5" s="75"/>
    </row>
    <row r="6" spans="2:30" ht="19.5">
      <c r="B6" s="686" t="s">
        <v>3</v>
      </c>
      <c r="C6" s="686"/>
      <c r="D6" s="686"/>
      <c r="E6" s="686"/>
      <c r="F6" s="686"/>
      <c r="G6" s="686"/>
      <c r="H6" s="686"/>
      <c r="I6" s="686"/>
      <c r="J6" s="315"/>
      <c r="K6" s="315"/>
      <c r="L6" s="333"/>
      <c r="M6" s="452"/>
      <c r="N6" s="497"/>
      <c r="O6" s="520"/>
      <c r="P6" s="527"/>
      <c r="Q6" s="441"/>
      <c r="R6" s="530"/>
      <c r="S6" s="594"/>
      <c r="T6" s="621"/>
      <c r="U6" s="315"/>
      <c r="V6" s="686" t="s">
        <v>4</v>
      </c>
      <c r="W6" s="686"/>
      <c r="X6" s="686"/>
      <c r="Y6" s="686"/>
      <c r="Z6" s="686"/>
      <c r="AA6" s="544"/>
    </row>
    <row r="7" spans="2:30" ht="8.25" customHeight="1"/>
    <row r="8" spans="2:30" ht="9" customHeight="1">
      <c r="AB8" s="87"/>
    </row>
    <row r="9" spans="2:30"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378" t="s">
        <v>327</v>
      </c>
      <c r="T9" s="378" t="s">
        <v>333</v>
      </c>
      <c r="U9" s="77"/>
      <c r="V9" s="77"/>
      <c r="W9" s="378">
        <v>2016</v>
      </c>
      <c r="X9" s="378">
        <v>2017</v>
      </c>
      <c r="Y9" s="378">
        <v>2018</v>
      </c>
      <c r="Z9" s="378">
        <v>2019</v>
      </c>
      <c r="AA9" s="378">
        <v>2020</v>
      </c>
      <c r="AB9" s="124"/>
    </row>
    <row r="10" spans="2:30" ht="6.75" customHeight="1">
      <c r="C10" s="379"/>
      <c r="D10" s="379"/>
      <c r="E10" s="379"/>
      <c r="F10" s="379"/>
      <c r="G10" s="379"/>
      <c r="H10" s="379"/>
      <c r="I10" s="379"/>
      <c r="J10" s="379"/>
      <c r="K10" s="379"/>
      <c r="L10" s="379"/>
      <c r="M10" s="379"/>
      <c r="N10" s="379"/>
      <c r="O10" s="379"/>
      <c r="P10" s="379"/>
      <c r="Q10" s="379"/>
      <c r="R10" s="379"/>
      <c r="S10" s="379"/>
      <c r="T10" s="379"/>
      <c r="U10" s="77"/>
      <c r="V10" s="77"/>
      <c r="W10" s="379"/>
      <c r="X10" s="379"/>
      <c r="Y10" s="379"/>
      <c r="Z10" s="379"/>
      <c r="AA10" s="379"/>
      <c r="AB10" s="87"/>
    </row>
    <row r="11" spans="2:30" s="78" customFormat="1">
      <c r="B11" s="128" t="s">
        <v>11</v>
      </c>
      <c r="C11" s="264">
        <v>1204</v>
      </c>
      <c r="D11" s="264">
        <v>1956</v>
      </c>
      <c r="E11" s="264">
        <v>3665</v>
      </c>
      <c r="F11" s="264">
        <v>3385</v>
      </c>
      <c r="G11" s="190">
        <v>2536</v>
      </c>
      <c r="H11" s="190">
        <v>3773</v>
      </c>
      <c r="I11" s="190">
        <v>8241</v>
      </c>
      <c r="J11" s="190">
        <v>9612</v>
      </c>
      <c r="K11" s="190">
        <v>6282</v>
      </c>
      <c r="L11" s="190">
        <v>4699</v>
      </c>
      <c r="M11" s="190">
        <v>10409</v>
      </c>
      <c r="N11" s="303">
        <v>9654</v>
      </c>
      <c r="O11" s="190">
        <v>5475</v>
      </c>
      <c r="P11" s="190">
        <v>2743</v>
      </c>
      <c r="Q11" s="190">
        <v>14712</v>
      </c>
      <c r="R11" s="190">
        <v>10533</v>
      </c>
      <c r="S11" s="264">
        <v>6751</v>
      </c>
      <c r="T11" s="264">
        <v>4845</v>
      </c>
      <c r="V11" s="128" t="s">
        <v>11</v>
      </c>
      <c r="W11" s="264">
        <v>8358</v>
      </c>
      <c r="X11" s="264">
        <v>10210</v>
      </c>
      <c r="Y11" s="303">
        <v>24161</v>
      </c>
      <c r="Z11" s="303">
        <v>31044</v>
      </c>
      <c r="AA11" s="303">
        <v>32824</v>
      </c>
      <c r="AD11" s="19"/>
    </row>
    <row r="12" spans="2:30" s="79" customFormat="1">
      <c r="B12" s="82" t="s">
        <v>150</v>
      </c>
      <c r="C12" s="265">
        <v>112</v>
      </c>
      <c r="D12" s="265">
        <v>2061</v>
      </c>
      <c r="E12" s="265">
        <v>1718</v>
      </c>
      <c r="F12" s="265">
        <v>128</v>
      </c>
      <c r="G12" s="118">
        <v>689</v>
      </c>
      <c r="H12" s="118">
        <v>2101</v>
      </c>
      <c r="I12" s="118">
        <v>1940</v>
      </c>
      <c r="J12" s="118">
        <v>179</v>
      </c>
      <c r="K12" s="118">
        <v>829</v>
      </c>
      <c r="L12" s="118">
        <v>1606</v>
      </c>
      <c r="M12" s="118">
        <v>1272</v>
      </c>
      <c r="N12" s="240">
        <v>397</v>
      </c>
      <c r="O12" s="118">
        <v>1115</v>
      </c>
      <c r="P12" s="118">
        <v>1970</v>
      </c>
      <c r="Q12" s="118">
        <v>2199</v>
      </c>
      <c r="R12" s="118">
        <v>4428</v>
      </c>
      <c r="S12" s="265">
        <v>1197</v>
      </c>
      <c r="T12" s="265">
        <v>2013</v>
      </c>
      <c r="V12" s="82" t="s">
        <v>150</v>
      </c>
      <c r="W12" s="265">
        <v>2857</v>
      </c>
      <c r="X12" s="265">
        <v>4019</v>
      </c>
      <c r="Y12" s="265">
        <v>4909</v>
      </c>
      <c r="Z12" s="265">
        <v>4103</v>
      </c>
      <c r="AA12" s="265">
        <v>9321</v>
      </c>
      <c r="AB12" s="81"/>
      <c r="AD12" s="19"/>
    </row>
    <row r="13" spans="2:30" s="79" customFormat="1">
      <c r="B13" s="83" t="s">
        <v>151</v>
      </c>
      <c r="C13" s="266">
        <f t="shared" ref="C13:H13" si="0">C12/C11</f>
        <v>9.3023255813953487E-2</v>
      </c>
      <c r="D13" s="266">
        <f t="shared" si="0"/>
        <v>1.053680981595092</v>
      </c>
      <c r="E13" s="266">
        <f t="shared" si="0"/>
        <v>0.46875852660300138</v>
      </c>
      <c r="F13" s="266">
        <f t="shared" si="0"/>
        <v>3.781388478581979E-2</v>
      </c>
      <c r="G13" s="130">
        <f t="shared" si="0"/>
        <v>0.27168769716088326</v>
      </c>
      <c r="H13" s="130">
        <f t="shared" si="0"/>
        <v>0.5568513119533528</v>
      </c>
      <c r="I13" s="130">
        <f>I12/I11</f>
        <v>0.23540832423249605</v>
      </c>
      <c r="J13" s="130">
        <v>1.9E-2</v>
      </c>
      <c r="K13" s="130">
        <v>0.13200000000000001</v>
      </c>
      <c r="L13" s="130">
        <v>0.34200000000000003</v>
      </c>
      <c r="M13" s="130">
        <v>0.122</v>
      </c>
      <c r="N13" s="242">
        <v>4.1000000000000002E-2</v>
      </c>
      <c r="O13" s="130">
        <v>0.20399999999999999</v>
      </c>
      <c r="P13" s="130">
        <v>0.71799999999999997</v>
      </c>
      <c r="Q13" s="130">
        <v>0.14899999999999999</v>
      </c>
      <c r="R13" s="130">
        <v>0.42</v>
      </c>
      <c r="S13" s="266">
        <v>0.17699999999999999</v>
      </c>
      <c r="T13" s="266">
        <v>0.41599999999999998</v>
      </c>
      <c r="V13" s="83" t="s">
        <v>151</v>
      </c>
      <c r="W13" s="266">
        <f>W12/W11</f>
        <v>0.34182818856185693</v>
      </c>
      <c r="X13" s="266">
        <f>X12/X11</f>
        <v>0.39363369245837415</v>
      </c>
      <c r="Y13" s="266">
        <v>0.20300000000000001</v>
      </c>
      <c r="Z13" s="266">
        <v>0.13200000000000001</v>
      </c>
      <c r="AA13" s="266">
        <v>0.28399999999999997</v>
      </c>
      <c r="AD13" s="19"/>
    </row>
    <row r="14" spans="2:30" s="79" customFormat="1">
      <c r="B14" s="83" t="s">
        <v>149</v>
      </c>
      <c r="C14" s="276">
        <v>-68</v>
      </c>
      <c r="D14" s="264">
        <v>1871</v>
      </c>
      <c r="E14" s="264">
        <v>1231</v>
      </c>
      <c r="F14" s="276">
        <v>-388</v>
      </c>
      <c r="G14" s="190">
        <v>336</v>
      </c>
      <c r="H14" s="190">
        <v>1782</v>
      </c>
      <c r="I14" s="190">
        <v>1554</v>
      </c>
      <c r="J14" s="190">
        <v>-411</v>
      </c>
      <c r="K14" s="190">
        <v>597</v>
      </c>
      <c r="L14" s="190">
        <v>1145</v>
      </c>
      <c r="M14" s="190">
        <v>693</v>
      </c>
      <c r="N14" s="303">
        <v>-152</v>
      </c>
      <c r="O14" s="190">
        <v>756</v>
      </c>
      <c r="P14" s="190">
        <v>1758</v>
      </c>
      <c r="Q14" s="190">
        <v>1358</v>
      </c>
      <c r="R14" s="190">
        <v>3774</v>
      </c>
      <c r="S14" s="264">
        <v>892</v>
      </c>
      <c r="T14" s="303">
        <v>1334</v>
      </c>
      <c r="V14" s="83" t="s">
        <v>149</v>
      </c>
      <c r="W14" s="264">
        <v>2941</v>
      </c>
      <c r="X14" s="264">
        <v>2647</v>
      </c>
      <c r="Y14" s="264">
        <v>3261</v>
      </c>
      <c r="Z14" s="264">
        <v>2283</v>
      </c>
      <c r="AA14" s="264">
        <v>7368</v>
      </c>
      <c r="AD14" s="19"/>
    </row>
    <row r="15" spans="2:30" s="79" customFormat="1">
      <c r="B15" s="83" t="s">
        <v>225</v>
      </c>
      <c r="C15" s="276">
        <v>-276</v>
      </c>
      <c r="D15" s="264">
        <v>1331</v>
      </c>
      <c r="E15" s="267">
        <v>755</v>
      </c>
      <c r="F15" s="276">
        <v>-680</v>
      </c>
      <c r="G15" s="276">
        <v>-64</v>
      </c>
      <c r="H15" s="194">
        <v>1481</v>
      </c>
      <c r="I15" s="194">
        <v>716</v>
      </c>
      <c r="J15" s="190">
        <v>-1038</v>
      </c>
      <c r="K15" s="190">
        <v>117</v>
      </c>
      <c r="L15" s="190">
        <v>645</v>
      </c>
      <c r="M15" s="190">
        <v>-42</v>
      </c>
      <c r="N15" s="303">
        <v>-1303</v>
      </c>
      <c r="O15" s="190">
        <v>122</v>
      </c>
      <c r="P15" s="190">
        <v>1717</v>
      </c>
      <c r="Q15" s="190">
        <v>-227</v>
      </c>
      <c r="R15" s="190">
        <v>2297</v>
      </c>
      <c r="S15" s="264">
        <v>299</v>
      </c>
      <c r="T15" s="303">
        <v>1069</v>
      </c>
      <c r="V15" s="83" t="s">
        <v>152</v>
      </c>
      <c r="W15" s="267">
        <v>871</v>
      </c>
      <c r="X15" s="264">
        <v>1130</v>
      </c>
      <c r="Y15" s="264">
        <v>1095</v>
      </c>
      <c r="Z15" s="264">
        <v>-584</v>
      </c>
      <c r="AA15" s="264">
        <v>3909</v>
      </c>
      <c r="AD15" s="19"/>
    </row>
    <row r="16" spans="2:30" s="79" customFormat="1" ht="3.75" customHeight="1">
      <c r="B16" s="83"/>
      <c r="C16" s="320"/>
      <c r="D16" s="320"/>
      <c r="E16" s="320"/>
      <c r="F16" s="320"/>
      <c r="G16" s="119"/>
      <c r="H16" s="119"/>
      <c r="I16" s="132"/>
      <c r="J16" s="132"/>
      <c r="K16" s="132"/>
      <c r="L16" s="132"/>
      <c r="M16" s="132"/>
      <c r="N16" s="548"/>
      <c r="O16" s="132"/>
      <c r="P16" s="132"/>
      <c r="Q16" s="132"/>
      <c r="R16" s="132"/>
      <c r="S16" s="383"/>
      <c r="T16" s="548"/>
      <c r="V16" s="83"/>
      <c r="W16" s="132"/>
      <c r="X16" s="132"/>
      <c r="Y16" s="132"/>
      <c r="Z16" s="132"/>
      <c r="AA16" s="132"/>
      <c r="AD16" s="19"/>
    </row>
    <row r="17" spans="2:30" s="79" customFormat="1">
      <c r="B17" s="121" t="s">
        <v>189</v>
      </c>
      <c r="C17" s="262">
        <v>9.6999999999999993</v>
      </c>
      <c r="D17" s="262">
        <v>11.8</v>
      </c>
      <c r="E17" s="262">
        <v>12.7</v>
      </c>
      <c r="F17" s="262">
        <v>11.8</v>
      </c>
      <c r="G17" s="262">
        <v>12.5</v>
      </c>
      <c r="H17" s="262">
        <v>13.7</v>
      </c>
      <c r="I17" s="262">
        <v>15.8</v>
      </c>
      <c r="J17" s="304">
        <v>17.3</v>
      </c>
      <c r="K17" s="324">
        <v>18.7</v>
      </c>
      <c r="L17" s="324">
        <v>21.1</v>
      </c>
      <c r="M17" s="304">
        <v>21.4</v>
      </c>
      <c r="N17" s="304">
        <v>20.620999999999999</v>
      </c>
      <c r="O17" s="304">
        <v>20.399999999999999</v>
      </c>
      <c r="P17" s="304">
        <v>24.1</v>
      </c>
      <c r="Q17" s="304">
        <v>23.1</v>
      </c>
      <c r="R17" s="304">
        <v>25</v>
      </c>
      <c r="S17" s="324">
        <v>23.9</v>
      </c>
      <c r="T17" s="304">
        <v>29.3</v>
      </c>
      <c r="U17" s="268"/>
      <c r="V17" s="269" t="s">
        <v>189</v>
      </c>
      <c r="W17" s="262">
        <v>8.3000000000000007</v>
      </c>
      <c r="X17" s="262">
        <v>11.8</v>
      </c>
      <c r="Y17" s="304">
        <v>17.3</v>
      </c>
      <c r="Z17" s="304">
        <v>20.620999999999999</v>
      </c>
      <c r="AA17" s="304">
        <v>25</v>
      </c>
      <c r="AD17" s="19"/>
    </row>
    <row r="18" spans="2:30" s="79" customFormat="1">
      <c r="B18" s="127" t="s">
        <v>190</v>
      </c>
      <c r="C18" s="261">
        <v>0.123</v>
      </c>
      <c r="D18" s="261">
        <v>0.7</v>
      </c>
      <c r="E18" s="261">
        <v>0.5</v>
      </c>
      <c r="F18" s="261">
        <v>0.1</v>
      </c>
      <c r="G18" s="261">
        <v>0.2</v>
      </c>
      <c r="H18" s="261">
        <v>0.4</v>
      </c>
      <c r="I18" s="261">
        <v>0.4</v>
      </c>
      <c r="J18" s="261">
        <v>0.8</v>
      </c>
      <c r="K18" s="325">
        <v>0.2</v>
      </c>
      <c r="L18" s="325">
        <v>0.6</v>
      </c>
      <c r="M18" s="239">
        <v>0.5</v>
      </c>
      <c r="N18" s="239">
        <v>0.7</v>
      </c>
      <c r="O18" s="239">
        <v>0.4</v>
      </c>
      <c r="P18" s="239">
        <v>0.5</v>
      </c>
      <c r="Q18" s="239">
        <v>0.9</v>
      </c>
      <c r="R18" s="239">
        <v>0.7</v>
      </c>
      <c r="S18" s="325">
        <v>0.8</v>
      </c>
      <c r="T18" s="239">
        <v>1</v>
      </c>
      <c r="U18" s="268"/>
      <c r="V18" s="270" t="s">
        <v>190</v>
      </c>
      <c r="W18" s="239">
        <v>1</v>
      </c>
      <c r="X18" s="261">
        <v>1.6</v>
      </c>
      <c r="Y18" s="261">
        <v>1.9</v>
      </c>
      <c r="Z18" s="261">
        <v>1.94</v>
      </c>
      <c r="AA18" s="261">
        <v>2.5</v>
      </c>
      <c r="AD18" s="19"/>
    </row>
    <row r="19" spans="2:30" s="79" customFormat="1">
      <c r="B19" s="127" t="s">
        <v>191</v>
      </c>
      <c r="C19" s="261">
        <v>0.308</v>
      </c>
      <c r="D19" s="261">
        <v>0.41799999999999998</v>
      </c>
      <c r="E19" s="261">
        <v>0.84299999999999997</v>
      </c>
      <c r="F19" s="261">
        <v>0.58899999999999997</v>
      </c>
      <c r="G19" s="261">
        <v>0.72199999999999998</v>
      </c>
      <c r="H19" s="239">
        <v>0.71399999999999997</v>
      </c>
      <c r="I19" s="239">
        <v>0.9</v>
      </c>
      <c r="J19" s="239">
        <v>1.2</v>
      </c>
      <c r="K19" s="325">
        <v>0.74399999999999999</v>
      </c>
      <c r="L19" s="325">
        <v>0.83499999999999996</v>
      </c>
      <c r="M19" s="239">
        <v>1.1040000000000001</v>
      </c>
      <c r="N19" s="239">
        <v>1.165</v>
      </c>
      <c r="O19" s="239">
        <v>0.8</v>
      </c>
      <c r="P19" s="239">
        <v>0.50900000000000001</v>
      </c>
      <c r="Q19" s="239">
        <v>0.50600000000000001</v>
      </c>
      <c r="R19" s="239">
        <v>0.8</v>
      </c>
      <c r="S19" s="325">
        <v>0.9</v>
      </c>
      <c r="T19" s="239">
        <v>1</v>
      </c>
      <c r="U19" s="268"/>
      <c r="V19" s="270" t="s">
        <v>191</v>
      </c>
      <c r="W19" s="239">
        <v>1.5</v>
      </c>
      <c r="X19" s="261">
        <v>2.1589999999999998</v>
      </c>
      <c r="Y19" s="239">
        <v>3.5</v>
      </c>
      <c r="Z19" s="239">
        <v>3.8479999999999999</v>
      </c>
      <c r="AA19" s="239">
        <v>2.5</v>
      </c>
      <c r="AD19" s="19"/>
    </row>
    <row r="20" spans="2:30" s="79" customFormat="1">
      <c r="B20" s="121" t="s">
        <v>192</v>
      </c>
      <c r="C20" s="271">
        <f>C19/(C11/1000)</f>
        <v>0.2558139534883721</v>
      </c>
      <c r="D20" s="271">
        <f>D19/(D11/1000)</f>
        <v>0.21370143149284254</v>
      </c>
      <c r="E20" s="271">
        <f>E19/(E11/1000)</f>
        <v>0.23001364256480217</v>
      </c>
      <c r="F20" s="271">
        <f>F19/(F11/1000)</f>
        <v>0.1740029542097489</v>
      </c>
      <c r="G20" s="271">
        <f>G19/(G11/1000)</f>
        <v>0.28470031545741326</v>
      </c>
      <c r="H20" s="272">
        <v>0.189</v>
      </c>
      <c r="I20" s="272">
        <v>0.19900000000000001</v>
      </c>
      <c r="J20" s="272">
        <v>0.124</v>
      </c>
      <c r="K20" s="328">
        <v>0.11799999999999999</v>
      </c>
      <c r="L20" s="328">
        <v>0.17780000000000001</v>
      </c>
      <c r="M20" s="272">
        <v>0.1061</v>
      </c>
      <c r="N20" s="272">
        <v>0.1206</v>
      </c>
      <c r="O20" s="272">
        <v>0.13900000000000001</v>
      </c>
      <c r="P20" s="272">
        <v>0.1855</v>
      </c>
      <c r="Q20" s="272">
        <v>3.4000000000000002E-2</v>
      </c>
      <c r="R20" s="272">
        <v>8.1000000000000003E-2</v>
      </c>
      <c r="S20" s="328">
        <v>0.127</v>
      </c>
      <c r="T20" s="272">
        <v>0.20300000000000001</v>
      </c>
      <c r="U20" s="268"/>
      <c r="V20" s="269" t="s">
        <v>162</v>
      </c>
      <c r="W20" s="272" t="s">
        <v>258</v>
      </c>
      <c r="X20" s="271">
        <f>X19/(X11/1000)</f>
        <v>0.21145935357492651</v>
      </c>
      <c r="Y20" s="272">
        <v>0.14499999999999999</v>
      </c>
      <c r="Z20" s="272">
        <v>0.1239</v>
      </c>
      <c r="AA20" s="272">
        <v>7.6999999999999999E-2</v>
      </c>
      <c r="AB20" s="81"/>
      <c r="AD20" s="19"/>
    </row>
    <row r="21" spans="2:30" s="79" customFormat="1">
      <c r="B21" s="191"/>
      <c r="C21" s="132"/>
      <c r="D21" s="132"/>
      <c r="E21" s="132"/>
      <c r="F21" s="132"/>
      <c r="G21" s="132"/>
      <c r="H21" s="132"/>
      <c r="I21" s="380"/>
      <c r="J21" s="345"/>
      <c r="K21" s="345"/>
      <c r="L21" s="345"/>
      <c r="M21" s="345"/>
      <c r="N21" s="345"/>
      <c r="O21" s="345"/>
      <c r="P21" s="345"/>
      <c r="Q21" s="345"/>
      <c r="R21" s="345"/>
      <c r="S21" s="345"/>
      <c r="T21" s="345"/>
      <c r="U21" s="346"/>
      <c r="V21" s="273"/>
      <c r="W21" s="383"/>
      <c r="X21" s="384"/>
      <c r="Y21" s="384"/>
      <c r="Z21" s="384"/>
      <c r="AA21" s="384"/>
      <c r="AB21" s="81"/>
      <c r="AD21" s="19"/>
    </row>
    <row r="22" spans="2:30" s="79" customFormat="1">
      <c r="B22" s="192"/>
      <c r="C22" s="77"/>
      <c r="D22" s="77"/>
      <c r="E22" s="77"/>
      <c r="F22" s="77"/>
      <c r="G22" s="77"/>
      <c r="H22" s="77"/>
      <c r="I22" s="77"/>
      <c r="J22" s="77"/>
      <c r="K22" s="77"/>
      <c r="L22" s="77"/>
      <c r="M22" s="77"/>
      <c r="N22" s="77"/>
      <c r="O22" s="77"/>
      <c r="P22" s="77"/>
      <c r="Q22" s="77"/>
      <c r="R22" s="77"/>
      <c r="S22" s="77"/>
      <c r="T22" s="77"/>
      <c r="V22" s="87"/>
      <c r="W22" s="385"/>
      <c r="X22" s="386"/>
      <c r="Y22" s="386"/>
      <c r="Z22" s="386"/>
      <c r="AA22" s="386"/>
      <c r="AB22" s="81"/>
      <c r="AD22" s="19"/>
    </row>
    <row r="23" spans="2:30" s="79" customFormat="1" ht="18.5" thickBot="1">
      <c r="B23" s="74"/>
      <c r="C23" s="378" t="s">
        <v>5</v>
      </c>
      <c r="D23" s="378" t="s">
        <v>6</v>
      </c>
      <c r="E23" s="378" t="s">
        <v>7</v>
      </c>
      <c r="F23" s="378" t="s">
        <v>8</v>
      </c>
      <c r="G23" s="378" t="s">
        <v>9</v>
      </c>
      <c r="H23" s="378" t="s">
        <v>10</v>
      </c>
      <c r="I23" s="378" t="s">
        <v>182</v>
      </c>
      <c r="J23" s="378" t="s">
        <v>239</v>
      </c>
      <c r="K23" s="378" t="s">
        <v>270</v>
      </c>
      <c r="L23" s="378" t="s">
        <v>275</v>
      </c>
      <c r="M23" s="378" t="s">
        <v>283</v>
      </c>
      <c r="N23" s="378" t="s">
        <v>284</v>
      </c>
      <c r="O23" s="378" t="s">
        <v>288</v>
      </c>
      <c r="P23" s="378" t="s">
        <v>308</v>
      </c>
      <c r="Q23" s="378" t="s">
        <v>312</v>
      </c>
      <c r="R23" s="378" t="s">
        <v>314</v>
      </c>
      <c r="S23" s="378" t="s">
        <v>327</v>
      </c>
      <c r="T23" s="378" t="s">
        <v>333</v>
      </c>
      <c r="V23" s="87"/>
      <c r="W23" s="378">
        <v>2016</v>
      </c>
      <c r="X23" s="378">
        <v>2017</v>
      </c>
      <c r="Y23" s="378">
        <v>2018</v>
      </c>
      <c r="Z23" s="378">
        <v>2019</v>
      </c>
      <c r="AA23" s="378">
        <v>2020</v>
      </c>
      <c r="AC23" s="19"/>
    </row>
    <row r="24" spans="2:30" s="81" customFormat="1" ht="7.5" customHeight="1">
      <c r="B24" s="87"/>
      <c r="C24" s="381"/>
      <c r="D24" s="381"/>
      <c r="E24" s="381"/>
      <c r="F24" s="381"/>
      <c r="G24" s="381"/>
      <c r="H24" s="381"/>
      <c r="I24" s="381"/>
      <c r="J24" s="381"/>
      <c r="K24" s="381"/>
      <c r="L24" s="381"/>
      <c r="M24" s="381"/>
      <c r="N24" s="381"/>
      <c r="O24" s="381"/>
      <c r="P24" s="381"/>
      <c r="Q24" s="381"/>
      <c r="R24" s="381"/>
      <c r="S24" s="381"/>
      <c r="T24" s="381"/>
      <c r="V24" s="87"/>
      <c r="W24" s="385"/>
      <c r="X24" s="386"/>
      <c r="Y24" s="386"/>
      <c r="Z24" s="386"/>
      <c r="AA24" s="386"/>
      <c r="AC24" s="125"/>
    </row>
    <row r="25" spans="2:30" ht="18.5" thickBot="1">
      <c r="B25" s="106" t="s">
        <v>154</v>
      </c>
      <c r="C25" s="349"/>
      <c r="D25" s="349"/>
      <c r="E25" s="349"/>
      <c r="F25" s="349"/>
      <c r="G25" s="349"/>
      <c r="H25" s="349"/>
      <c r="I25" s="349"/>
      <c r="J25" s="349"/>
      <c r="K25" s="349"/>
      <c r="L25" s="349"/>
      <c r="M25" s="349"/>
      <c r="N25" s="349"/>
      <c r="O25" s="349"/>
      <c r="P25" s="349"/>
      <c r="Q25" s="349"/>
      <c r="R25" s="349"/>
      <c r="S25" s="349"/>
      <c r="T25" s="623"/>
      <c r="V25" s="106" t="s">
        <v>154</v>
      </c>
      <c r="W25" s="349"/>
      <c r="X25" s="349"/>
      <c r="Y25" s="349"/>
      <c r="Z25" s="349"/>
      <c r="AA25" s="349"/>
      <c r="AC25" s="19"/>
    </row>
    <row r="26" spans="2:30" s="85" customFormat="1" ht="5.25" customHeight="1">
      <c r="B26" s="83"/>
      <c r="C26" s="382"/>
      <c r="D26" s="382"/>
      <c r="E26" s="382"/>
      <c r="F26" s="382"/>
      <c r="G26" s="382"/>
      <c r="H26" s="382"/>
      <c r="I26" s="382"/>
      <c r="J26" s="382"/>
      <c r="K26" s="382"/>
      <c r="L26" s="382"/>
      <c r="M26" s="382"/>
      <c r="N26" s="382"/>
      <c r="O26" s="382"/>
      <c r="P26" s="382"/>
      <c r="Q26" s="382"/>
      <c r="R26" s="382"/>
      <c r="S26" s="382"/>
      <c r="T26" s="382"/>
      <c r="U26" s="89"/>
      <c r="V26" s="133"/>
      <c r="W26" s="387"/>
      <c r="X26" s="388"/>
      <c r="Y26" s="388"/>
      <c r="Z26" s="388"/>
      <c r="AA26" s="388"/>
      <c r="AC26" s="19"/>
    </row>
    <row r="27" spans="2:30" ht="20.25" customHeight="1">
      <c r="B27" s="98" t="s">
        <v>170</v>
      </c>
      <c r="C27" s="119"/>
      <c r="D27" s="131"/>
      <c r="E27" s="131"/>
      <c r="F27" s="131"/>
      <c r="G27" s="131"/>
      <c r="H27" s="131"/>
      <c r="I27" s="131"/>
      <c r="J27" s="131"/>
      <c r="K27" s="131"/>
      <c r="L27" s="131"/>
      <c r="M27" s="416"/>
      <c r="N27" s="131"/>
      <c r="O27" s="416"/>
      <c r="P27" s="416"/>
      <c r="Q27" s="416"/>
      <c r="R27" s="263"/>
      <c r="S27" s="263"/>
      <c r="T27" s="263"/>
      <c r="U27" s="89"/>
      <c r="V27" s="98" t="s">
        <v>170</v>
      </c>
      <c r="W27" s="389"/>
      <c r="X27" s="131"/>
      <c r="Y27" s="131"/>
      <c r="Z27" s="131"/>
      <c r="AA27" s="263"/>
    </row>
    <row r="28" spans="2:30" s="92" customFormat="1">
      <c r="B28" s="83" t="s">
        <v>233</v>
      </c>
      <c r="C28" s="261">
        <v>0</v>
      </c>
      <c r="D28" s="261">
        <f>6.693+8.321</f>
        <v>15.013999999999999</v>
      </c>
      <c r="E28" s="261">
        <f>833.41192-6.693+358.992-8.321</f>
        <v>1177.3899200000001</v>
      </c>
      <c r="F28" s="261">
        <f>973.04006-833.41192+382.124-358.992</f>
        <v>162.76014000000004</v>
      </c>
      <c r="G28" s="261">
        <v>0</v>
      </c>
      <c r="H28" s="261">
        <f>175.979+32.208</f>
        <v>208.18700000000001</v>
      </c>
      <c r="I28" s="261">
        <f>711.1227-175.979+330.77-32.208</f>
        <v>833.70569999999998</v>
      </c>
      <c r="J28" s="261">
        <f>814.07828-711.1227+340.507-330.77</f>
        <v>112.69257999999996</v>
      </c>
      <c r="K28" s="261">
        <v>0</v>
      </c>
      <c r="L28" s="239" t="s">
        <v>276</v>
      </c>
      <c r="M28" s="239"/>
      <c r="N28" s="239"/>
      <c r="O28" s="239"/>
      <c r="P28" s="239"/>
      <c r="Q28" s="325"/>
      <c r="R28" s="325"/>
      <c r="S28" s="325"/>
      <c r="T28" s="325"/>
      <c r="U28" s="233"/>
      <c r="V28" s="491" t="s">
        <v>234</v>
      </c>
      <c r="W28" s="303">
        <v>1041</v>
      </c>
      <c r="X28" s="303">
        <v>1355</v>
      </c>
      <c r="Y28" s="303">
        <v>1155</v>
      </c>
      <c r="Z28" s="303">
        <v>1320</v>
      </c>
      <c r="AA28" s="264">
        <v>1253</v>
      </c>
      <c r="AC28" s="37"/>
    </row>
    <row r="29" spans="2:30" s="92" customFormat="1">
      <c r="B29" s="83" t="s">
        <v>213</v>
      </c>
      <c r="C29" s="261">
        <v>9.8000000000000007</v>
      </c>
      <c r="D29" s="261">
        <v>9.6999999999999993</v>
      </c>
      <c r="E29" s="261">
        <v>9.5</v>
      </c>
      <c r="F29" s="261">
        <v>10.4</v>
      </c>
      <c r="G29" s="261">
        <v>10.9</v>
      </c>
      <c r="H29" s="261">
        <v>11.5</v>
      </c>
      <c r="I29" s="261">
        <v>11.92</v>
      </c>
      <c r="J29" s="261">
        <v>12.34</v>
      </c>
      <c r="K29" s="261">
        <v>13.2</v>
      </c>
      <c r="L29" s="261">
        <v>13.5</v>
      </c>
      <c r="M29" s="239"/>
      <c r="N29" s="239"/>
      <c r="O29" s="239">
        <v>17.3</v>
      </c>
      <c r="P29" s="239">
        <v>17.2</v>
      </c>
      <c r="Q29" s="239">
        <v>18</v>
      </c>
      <c r="R29" s="325">
        <v>18.899999999999999</v>
      </c>
      <c r="S29" s="325">
        <v>19.8</v>
      </c>
      <c r="T29" s="325">
        <v>20.6</v>
      </c>
      <c r="U29" s="233"/>
      <c r="V29" s="235" t="s">
        <v>213</v>
      </c>
      <c r="W29" s="303">
        <v>36.200000000000003</v>
      </c>
      <c r="X29" s="303">
        <v>39.4</v>
      </c>
      <c r="Y29" s="303">
        <v>46.7</v>
      </c>
      <c r="Z29" s="303">
        <v>56.9</v>
      </c>
      <c r="AA29" s="264">
        <v>71</v>
      </c>
      <c r="AC29" s="37"/>
    </row>
    <row r="30" spans="2:30" s="95" customFormat="1">
      <c r="B30" s="83" t="s">
        <v>171</v>
      </c>
      <c r="C30" s="261">
        <v>6</v>
      </c>
      <c r="D30" s="261">
        <v>19.5</v>
      </c>
      <c r="E30" s="261">
        <v>13.9</v>
      </c>
      <c r="F30" s="261">
        <v>5.7</v>
      </c>
      <c r="G30" s="261">
        <v>6</v>
      </c>
      <c r="H30" s="261">
        <v>19.399999999999999</v>
      </c>
      <c r="I30" s="261">
        <v>14.6</v>
      </c>
      <c r="J30" s="261">
        <f>Z30-I30-H30-G30</f>
        <v>1.2999999999999972</v>
      </c>
      <c r="K30" s="261">
        <v>4.7</v>
      </c>
      <c r="L30" s="261">
        <v>19.399999999999999</v>
      </c>
      <c r="M30" s="239"/>
      <c r="N30" s="239"/>
      <c r="O30" s="239"/>
      <c r="P30" s="239"/>
      <c r="Q30" s="325"/>
      <c r="R30" s="325"/>
      <c r="S30" s="325"/>
      <c r="T30" s="325"/>
      <c r="U30" s="236"/>
      <c r="V30" s="235" t="s">
        <v>171</v>
      </c>
      <c r="W30" s="418">
        <v>45.8</v>
      </c>
      <c r="X30" s="455">
        <v>45</v>
      </c>
      <c r="Y30" s="455">
        <v>46.3</v>
      </c>
      <c r="Z30" s="455">
        <v>41.3</v>
      </c>
      <c r="AA30" s="566"/>
      <c r="AC30" s="37"/>
    </row>
    <row r="31" spans="2:30" ht="9" customHeight="1">
      <c r="C31" s="85"/>
      <c r="D31" s="126"/>
      <c r="E31" s="126"/>
      <c r="F31" s="126"/>
      <c r="G31" s="126"/>
      <c r="H31" s="126"/>
      <c r="I31" s="126"/>
      <c r="J31" s="85"/>
      <c r="K31" s="85"/>
      <c r="L31" s="85"/>
      <c r="M31" s="236"/>
      <c r="N31" s="236"/>
      <c r="O31" s="236"/>
      <c r="P31" s="236"/>
      <c r="Q31" s="236"/>
      <c r="R31" s="236"/>
      <c r="S31" s="236"/>
      <c r="T31" s="236"/>
      <c r="U31" s="236"/>
      <c r="V31" s="237"/>
      <c r="W31" s="492"/>
      <c r="X31" s="243"/>
      <c r="Y31" s="243"/>
      <c r="Z31" s="243"/>
      <c r="AA31" s="320"/>
    </row>
    <row r="32" spans="2:30" ht="21" customHeight="1">
      <c r="B32" s="193"/>
      <c r="C32" s="80"/>
      <c r="D32" s="85"/>
      <c r="E32" s="85"/>
      <c r="F32" s="85"/>
      <c r="G32" s="85"/>
      <c r="H32" s="85"/>
      <c r="I32" s="135"/>
      <c r="J32" s="135"/>
      <c r="K32" s="135"/>
      <c r="L32" s="135"/>
      <c r="M32" s="493"/>
      <c r="N32" s="493"/>
      <c r="O32" s="493"/>
      <c r="P32" s="493"/>
      <c r="Q32" s="493"/>
      <c r="R32" s="493"/>
      <c r="S32" s="493"/>
      <c r="T32" s="493"/>
      <c r="U32" s="233"/>
      <c r="V32" s="490" t="s">
        <v>256</v>
      </c>
      <c r="W32" s="303">
        <v>315000</v>
      </c>
      <c r="X32" s="303">
        <v>380000</v>
      </c>
      <c r="Y32" s="303">
        <v>401000</v>
      </c>
      <c r="Z32" s="303">
        <v>416000</v>
      </c>
      <c r="AA32" s="264">
        <v>560000</v>
      </c>
    </row>
    <row r="33" spans="2:27" ht="21" customHeight="1">
      <c r="B33" s="193"/>
      <c r="C33" s="80"/>
      <c r="D33" s="85"/>
      <c r="E33" s="85"/>
      <c r="F33" s="85"/>
      <c r="G33" s="85"/>
      <c r="H33" s="85"/>
      <c r="I33" s="85"/>
      <c r="J33" s="85"/>
      <c r="K33" s="85"/>
      <c r="L33" s="85"/>
      <c r="M33" s="236"/>
      <c r="N33" s="236"/>
      <c r="O33" s="236"/>
      <c r="P33" s="236"/>
      <c r="Q33" s="236"/>
      <c r="R33" s="236"/>
      <c r="S33" s="236"/>
      <c r="T33" s="236"/>
      <c r="U33" s="233"/>
      <c r="V33" s="235" t="s">
        <v>168</v>
      </c>
      <c r="W33" s="303">
        <v>3700</v>
      </c>
      <c r="X33" s="303">
        <v>4300</v>
      </c>
      <c r="Y33" s="303">
        <v>4800</v>
      </c>
      <c r="Z33" s="303">
        <v>5850</v>
      </c>
      <c r="AA33" s="303">
        <v>6687</v>
      </c>
    </row>
    <row r="34" spans="2:27" ht="21" customHeight="1">
      <c r="C34" s="85"/>
      <c r="D34" s="85"/>
      <c r="E34" s="85"/>
      <c r="F34" s="85"/>
      <c r="G34" s="85"/>
      <c r="H34" s="85"/>
      <c r="I34" s="85"/>
      <c r="J34" s="85"/>
      <c r="K34" s="85"/>
      <c r="L34" s="85"/>
      <c r="M34" s="236"/>
      <c r="N34" s="236"/>
      <c r="O34" s="568"/>
      <c r="P34" s="236"/>
      <c r="Q34" s="236"/>
      <c r="R34" s="236"/>
      <c r="S34" s="236"/>
      <c r="T34" s="236"/>
      <c r="U34" s="236"/>
      <c r="V34" s="238" t="s">
        <v>172</v>
      </c>
      <c r="W34" s="455">
        <v>23.4</v>
      </c>
      <c r="X34" s="455">
        <v>28.6</v>
      </c>
      <c r="Y34" s="455">
        <v>24.6</v>
      </c>
      <c r="Z34" s="455">
        <v>28.2</v>
      </c>
      <c r="AA34" s="455">
        <v>29.1</v>
      </c>
    </row>
    <row r="35" spans="2:27" ht="21" customHeight="1">
      <c r="C35" s="85"/>
      <c r="D35" s="85"/>
      <c r="E35" s="85"/>
      <c r="F35" s="85"/>
      <c r="G35" s="85"/>
      <c r="H35" s="85"/>
      <c r="I35" s="85"/>
      <c r="J35" s="85"/>
      <c r="K35" s="85"/>
      <c r="L35" s="85"/>
      <c r="M35" s="236"/>
      <c r="N35" s="236"/>
      <c r="O35" s="567"/>
      <c r="P35" s="236"/>
      <c r="Q35" s="236"/>
      <c r="R35" s="236"/>
      <c r="S35" s="236"/>
      <c r="T35" s="236"/>
      <c r="U35" s="236"/>
      <c r="V35" s="490" t="s">
        <v>169</v>
      </c>
      <c r="W35" s="303">
        <v>780</v>
      </c>
      <c r="X35" s="303">
        <v>780</v>
      </c>
      <c r="Y35" s="303">
        <v>780</v>
      </c>
      <c r="Z35" s="303">
        <v>780</v>
      </c>
      <c r="AA35" s="303">
        <v>780</v>
      </c>
    </row>
    <row r="36" spans="2:27" ht="24.75" customHeight="1">
      <c r="M36" s="494"/>
      <c r="N36" s="494"/>
      <c r="O36" s="494"/>
      <c r="P36" s="494"/>
      <c r="Q36" s="494"/>
      <c r="R36" s="494"/>
      <c r="S36" s="494"/>
      <c r="T36" s="494"/>
      <c r="U36" s="237"/>
      <c r="V36" s="235" t="s">
        <v>257</v>
      </c>
      <c r="W36" s="303">
        <v>144</v>
      </c>
      <c r="X36" s="303">
        <v>144</v>
      </c>
      <c r="Y36" s="303">
        <v>144</v>
      </c>
      <c r="Z36" s="303"/>
      <c r="AA36" s="303"/>
    </row>
    <row r="37" spans="2:27">
      <c r="B37" s="307"/>
      <c r="C37" s="306"/>
      <c r="D37" s="306"/>
      <c r="E37" s="306"/>
      <c r="F37" s="306"/>
      <c r="G37" s="306"/>
      <c r="H37" s="306"/>
      <c r="I37" s="306"/>
      <c r="J37" s="305"/>
      <c r="K37" s="305"/>
      <c r="L37" s="305"/>
      <c r="M37" s="305"/>
      <c r="N37" s="305"/>
      <c r="O37" s="305"/>
      <c r="P37" s="305"/>
      <c r="Q37" s="305"/>
      <c r="R37" s="305"/>
      <c r="S37" s="305"/>
      <c r="T37" s="305"/>
    </row>
  </sheetData>
  <mergeCells count="2">
    <mergeCell ref="B6:I6"/>
    <mergeCell ref="V6:Z6"/>
  </mergeCells>
  <phoneticPr fontId="247" type="noConversion"/>
  <pageMargins left="0.28000000000000003" right="0.19" top="0.75" bottom="0.75" header="0.3" footer="0.3"/>
  <pageSetup scale="28"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2:AC49"/>
  <sheetViews>
    <sheetView showGridLines="0" zoomScale="55" zoomScaleNormal="55" zoomScaleSheetLayoutView="70" zoomScalePageLayoutView="50" workbookViewId="0">
      <pane ySplit="10" topLeftCell="A17" activePane="bottomLeft" state="frozen"/>
      <selection activeCell="C29" sqref="C29"/>
      <selection pane="bottomLeft" activeCell="B4" sqref="B4"/>
    </sheetView>
  </sheetViews>
  <sheetFormatPr defaultColWidth="9.1796875" defaultRowHeight="18"/>
  <cols>
    <col min="1" max="1" width="3.453125" style="9" customWidth="1"/>
    <col min="2" max="2" width="54.453125" style="9" customWidth="1"/>
    <col min="3" max="20" width="12.453125" style="16" customWidth="1"/>
    <col min="21" max="21" width="5.453125" style="9" customWidth="1"/>
    <col min="22" max="22" width="68.453125" style="9" customWidth="1"/>
    <col min="23" max="23" width="12.1796875" style="9" customWidth="1"/>
    <col min="24" max="24" width="16" style="9" customWidth="1"/>
    <col min="25" max="25" width="14.81640625" style="9" customWidth="1"/>
    <col min="26" max="27" width="16.81640625" style="9" customWidth="1"/>
    <col min="28" max="28" width="11.1796875" style="9" customWidth="1"/>
    <col min="29" max="16384" width="9.1796875" style="9"/>
  </cols>
  <sheetData>
    <row r="2" spans="2:28" s="10" customFormat="1" ht="17.5">
      <c r="C2" s="11"/>
      <c r="D2" s="11"/>
      <c r="E2" s="11"/>
      <c r="F2" s="11"/>
      <c r="G2" s="11"/>
      <c r="H2" s="11"/>
      <c r="I2" s="11"/>
      <c r="J2" s="11"/>
      <c r="K2" s="11"/>
      <c r="L2" s="11"/>
      <c r="M2" s="11"/>
      <c r="N2" s="11"/>
      <c r="O2" s="11"/>
      <c r="P2" s="11"/>
      <c r="Q2" s="11"/>
      <c r="R2" s="11"/>
      <c r="S2" s="11"/>
      <c r="T2" s="11"/>
    </row>
    <row r="3" spans="2:28" s="10" customFormat="1" ht="55" customHeight="1">
      <c r="C3" s="11"/>
      <c r="D3" s="11" t="s">
        <v>164</v>
      </c>
      <c r="E3" s="11"/>
      <c r="F3" s="11"/>
      <c r="G3" s="11"/>
      <c r="H3" s="11"/>
      <c r="I3" s="11"/>
      <c r="J3" s="11"/>
      <c r="K3" s="11"/>
      <c r="L3" s="11"/>
      <c r="M3" s="11"/>
      <c r="N3" s="11"/>
      <c r="O3" s="11"/>
      <c r="P3" s="11"/>
      <c r="Q3" s="11"/>
      <c r="R3" s="11"/>
      <c r="S3" s="11"/>
      <c r="T3" s="11"/>
    </row>
    <row r="4" spans="2:28" s="10" customFormat="1" ht="18.5" thickBot="1">
      <c r="B4" s="12" t="s">
        <v>34</v>
      </c>
      <c r="C4" s="13"/>
      <c r="D4" s="13"/>
      <c r="E4" s="13"/>
      <c r="F4" s="13"/>
      <c r="G4" s="13"/>
      <c r="H4" s="13"/>
      <c r="I4" s="13"/>
      <c r="J4" s="13"/>
      <c r="K4" s="13"/>
      <c r="L4" s="13"/>
      <c r="M4" s="13"/>
      <c r="N4" s="13"/>
      <c r="O4" s="13"/>
      <c r="P4" s="13"/>
      <c r="Q4" s="13"/>
      <c r="R4" s="13"/>
      <c r="S4" s="13"/>
      <c r="T4" s="13"/>
      <c r="U4" s="13"/>
      <c r="V4" s="14"/>
      <c r="W4" s="14"/>
      <c r="X4" s="13"/>
      <c r="Y4" s="13"/>
      <c r="Z4" s="13"/>
      <c r="AA4" s="538"/>
    </row>
    <row r="5" spans="2:28" ht="20" thickTop="1">
      <c r="B5" s="15"/>
    </row>
    <row r="6" spans="2:28" ht="19.5">
      <c r="B6" s="685" t="s">
        <v>3</v>
      </c>
      <c r="C6" s="685"/>
      <c r="D6" s="685"/>
      <c r="E6" s="685"/>
      <c r="F6" s="685"/>
      <c r="G6" s="685"/>
      <c r="H6" s="685"/>
      <c r="I6" s="685"/>
      <c r="J6" s="315"/>
      <c r="K6" s="315"/>
      <c r="L6" s="333"/>
      <c r="M6" s="452"/>
      <c r="N6" s="497"/>
      <c r="O6" s="520"/>
      <c r="P6" s="527"/>
      <c r="Q6" s="441"/>
      <c r="R6" s="530"/>
      <c r="S6" s="594"/>
      <c r="T6" s="620"/>
      <c r="U6" s="315"/>
      <c r="V6" s="685" t="s">
        <v>4</v>
      </c>
      <c r="W6" s="685"/>
      <c r="X6" s="685"/>
      <c r="Y6" s="685"/>
      <c r="Z6" s="685"/>
      <c r="AA6" s="537"/>
    </row>
    <row r="7" spans="2:28" ht="8.25" customHeight="1"/>
    <row r="8" spans="2:28" ht="9" customHeight="1">
      <c r="S8" s="601"/>
      <c r="T8" s="601"/>
    </row>
    <row r="9" spans="2:28"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17"/>
      <c r="V9" s="17"/>
      <c r="W9" s="45">
        <v>2016</v>
      </c>
      <c r="X9" s="45">
        <v>2017</v>
      </c>
      <c r="Y9" s="45">
        <v>2018</v>
      </c>
      <c r="Z9" s="45">
        <v>2019</v>
      </c>
      <c r="AA9" s="45">
        <v>2020</v>
      </c>
    </row>
    <row r="10" spans="2:28" ht="6.75" customHeight="1">
      <c r="C10" s="162"/>
      <c r="D10" s="162"/>
      <c r="E10" s="162"/>
      <c r="F10" s="162"/>
      <c r="G10" s="162"/>
      <c r="H10" s="162"/>
      <c r="I10" s="162"/>
      <c r="J10" s="162"/>
      <c r="K10" s="162"/>
      <c r="L10" s="162"/>
      <c r="M10" s="162"/>
      <c r="N10" s="162"/>
      <c r="O10" s="162"/>
      <c r="P10" s="162"/>
      <c r="Q10" s="162"/>
      <c r="R10" s="162"/>
      <c r="S10" s="602"/>
      <c r="T10" s="602"/>
      <c r="U10" s="17"/>
      <c r="V10" s="17"/>
      <c r="W10" s="162"/>
      <c r="X10" s="136"/>
      <c r="Y10" s="136"/>
      <c r="Z10" s="136"/>
      <c r="AA10" s="136"/>
    </row>
    <row r="11" spans="2:28" s="18" customFormat="1">
      <c r="B11" s="163" t="s">
        <v>11</v>
      </c>
      <c r="C11" s="164">
        <v>2534</v>
      </c>
      <c r="D11" s="164">
        <v>2758</v>
      </c>
      <c r="E11" s="164">
        <v>2902</v>
      </c>
      <c r="F11" s="164">
        <v>3475</v>
      </c>
      <c r="G11" s="164">
        <v>3511</v>
      </c>
      <c r="H11" s="164">
        <v>4111</v>
      </c>
      <c r="I11" s="164">
        <v>4554</v>
      </c>
      <c r="J11" s="164">
        <v>5571</v>
      </c>
      <c r="K11" s="164">
        <v>5190</v>
      </c>
      <c r="L11" s="164">
        <v>5511</v>
      </c>
      <c r="M11" s="164">
        <v>5382</v>
      </c>
      <c r="N11" s="164">
        <v>6238</v>
      </c>
      <c r="O11" s="164">
        <v>5902</v>
      </c>
      <c r="P11" s="603">
        <v>4593</v>
      </c>
      <c r="Q11" s="164">
        <v>6749</v>
      </c>
      <c r="R11" s="164">
        <v>7797</v>
      </c>
      <c r="S11" s="603">
        <v>7240</v>
      </c>
      <c r="T11" s="603">
        <v>7363</v>
      </c>
      <c r="V11" s="163" t="s">
        <v>11</v>
      </c>
      <c r="W11" s="164">
        <v>9409</v>
      </c>
      <c r="X11" s="164">
        <v>11670</v>
      </c>
      <c r="Y11" s="164">
        <v>17746.806866340004</v>
      </c>
      <c r="Z11" s="164">
        <v>22322</v>
      </c>
      <c r="AA11" s="164">
        <v>25041</v>
      </c>
      <c r="AB11" s="19"/>
    </row>
    <row r="12" spans="2:28" s="18" customFormat="1">
      <c r="B12" s="177" t="s">
        <v>173</v>
      </c>
      <c r="C12" s="168"/>
      <c r="D12" s="168"/>
      <c r="E12" s="168"/>
      <c r="F12" s="168"/>
      <c r="G12" s="168"/>
      <c r="H12" s="168"/>
      <c r="I12" s="168"/>
      <c r="J12" s="168"/>
      <c r="K12" s="168"/>
      <c r="L12" s="168"/>
      <c r="M12" s="168"/>
      <c r="N12" s="168"/>
      <c r="O12" s="168"/>
      <c r="P12" s="363"/>
      <c r="Q12" s="168"/>
      <c r="R12" s="168"/>
      <c r="S12" s="604"/>
      <c r="T12" s="604"/>
      <c r="V12" s="177" t="s">
        <v>174</v>
      </c>
      <c r="W12" s="154"/>
      <c r="X12" s="168"/>
      <c r="Y12" s="180"/>
      <c r="Z12" s="464"/>
      <c r="AA12" s="464"/>
      <c r="AB12" s="19"/>
    </row>
    <row r="13" spans="2:28" s="18" customFormat="1">
      <c r="B13" s="165" t="s">
        <v>175</v>
      </c>
      <c r="C13" s="167">
        <v>0.6</v>
      </c>
      <c r="D13" s="167">
        <v>0.59</v>
      </c>
      <c r="E13" s="167">
        <v>0.57999999999999996</v>
      </c>
      <c r="F13" s="167">
        <v>0.55000000000000004</v>
      </c>
      <c r="G13" s="167">
        <v>0.57999999999999996</v>
      </c>
      <c r="H13" s="167">
        <v>0.62</v>
      </c>
      <c r="I13" s="176">
        <v>0.65</v>
      </c>
      <c r="J13" s="176">
        <v>0.68</v>
      </c>
      <c r="K13" s="176">
        <v>0.66</v>
      </c>
      <c r="L13" s="176">
        <v>0.67</v>
      </c>
      <c r="M13" s="176">
        <v>0.65</v>
      </c>
      <c r="N13" s="456">
        <v>0.65</v>
      </c>
      <c r="O13" s="456">
        <v>0.66</v>
      </c>
      <c r="P13" s="553">
        <v>0.55000000000000004</v>
      </c>
      <c r="Q13" s="456">
        <v>0.57999999999999996</v>
      </c>
      <c r="R13" s="553">
        <v>0.54</v>
      </c>
      <c r="S13" s="553">
        <v>0.55000000000000004</v>
      </c>
      <c r="T13" s="553">
        <v>0.54</v>
      </c>
      <c r="V13" s="165" t="s">
        <v>175</v>
      </c>
      <c r="W13" s="166">
        <v>0.56000000000000005</v>
      </c>
      <c r="X13" s="166">
        <v>0.55000000000000004</v>
      </c>
      <c r="Y13" s="179">
        <v>0.64</v>
      </c>
      <c r="Z13" s="465">
        <v>0.66</v>
      </c>
      <c r="AA13" s="565">
        <v>0.58799999999999997</v>
      </c>
      <c r="AB13" s="19"/>
    </row>
    <row r="14" spans="2:28" s="18" customFormat="1">
      <c r="B14" s="165" t="s">
        <v>176</v>
      </c>
      <c r="C14" s="167">
        <v>0.32</v>
      </c>
      <c r="D14" s="167">
        <v>0.32</v>
      </c>
      <c r="E14" s="167">
        <v>0.34</v>
      </c>
      <c r="F14" s="167">
        <v>0.36</v>
      </c>
      <c r="G14" s="167">
        <v>0.35</v>
      </c>
      <c r="H14" s="167">
        <v>0.31</v>
      </c>
      <c r="I14" s="176">
        <v>0.28000000000000003</v>
      </c>
      <c r="J14" s="176">
        <v>0.26</v>
      </c>
      <c r="K14" s="176">
        <v>0.28999999999999998</v>
      </c>
      <c r="L14" s="176">
        <v>0.28000000000000003</v>
      </c>
      <c r="M14" s="176">
        <v>0.28000000000000003</v>
      </c>
      <c r="N14" s="456">
        <v>0.28999999999999998</v>
      </c>
      <c r="O14" s="456">
        <v>0.28999999999999998</v>
      </c>
      <c r="P14" s="553">
        <v>0.36</v>
      </c>
      <c r="Q14" s="456">
        <v>0.35</v>
      </c>
      <c r="R14" s="553">
        <v>0.37</v>
      </c>
      <c r="S14" s="553">
        <v>0.37</v>
      </c>
      <c r="T14" s="553">
        <v>0.38</v>
      </c>
      <c r="V14" s="165" t="s">
        <v>176</v>
      </c>
      <c r="W14" s="166">
        <v>0.35</v>
      </c>
      <c r="X14" s="166">
        <v>0.36</v>
      </c>
      <c r="Y14" s="166">
        <v>0.29349575881845885</v>
      </c>
      <c r="Z14" s="460">
        <v>0.28999999999999998</v>
      </c>
      <c r="AA14" s="552">
        <v>0.34799999999999998</v>
      </c>
      <c r="AB14" s="19"/>
    </row>
    <row r="15" spans="2:28" s="18" customFormat="1">
      <c r="B15" s="165" t="s">
        <v>177</v>
      </c>
      <c r="C15" s="167">
        <v>0.06</v>
      </c>
      <c r="D15" s="167">
        <v>7.0000000000000007E-2</v>
      </c>
      <c r="E15" s="167">
        <v>0.06</v>
      </c>
      <c r="F15" s="167">
        <v>0.06</v>
      </c>
      <c r="G15" s="167">
        <v>0.04</v>
      </c>
      <c r="H15" s="167">
        <v>0.05</v>
      </c>
      <c r="I15" s="176">
        <v>0.05</v>
      </c>
      <c r="J15" s="176">
        <v>0.04</v>
      </c>
      <c r="K15" s="176">
        <v>0.03</v>
      </c>
      <c r="L15" s="176">
        <v>0.03</v>
      </c>
      <c r="M15" s="176">
        <v>0.04</v>
      </c>
      <c r="N15" s="456">
        <v>0.03</v>
      </c>
      <c r="O15" s="456">
        <v>0.02</v>
      </c>
      <c r="P15" s="553">
        <v>0.06</v>
      </c>
      <c r="Q15" s="456">
        <v>0.05</v>
      </c>
      <c r="R15" s="553">
        <v>0.06</v>
      </c>
      <c r="S15" s="553">
        <v>0.06</v>
      </c>
      <c r="T15" s="553">
        <v>0.06</v>
      </c>
      <c r="V15" s="165" t="s">
        <v>177</v>
      </c>
      <c r="W15" s="166">
        <v>7.0000000000000007E-2</v>
      </c>
      <c r="X15" s="166">
        <v>0.06</v>
      </c>
      <c r="Y15" s="166">
        <v>4.5234439550535875E-2</v>
      </c>
      <c r="Z15" s="460">
        <v>0.03</v>
      </c>
      <c r="AA15" s="552">
        <v>5.0999999999999997E-2</v>
      </c>
      <c r="AB15" s="19"/>
    </row>
    <row r="16" spans="2:28" s="18" customFormat="1">
      <c r="B16" s="165" t="s">
        <v>0</v>
      </c>
      <c r="C16" s="167">
        <v>0.02</v>
      </c>
      <c r="D16" s="167">
        <v>0.02</v>
      </c>
      <c r="E16" s="167">
        <v>0.02</v>
      </c>
      <c r="F16" s="167">
        <v>0.03</v>
      </c>
      <c r="G16" s="167">
        <v>0.03</v>
      </c>
      <c r="H16" s="167">
        <v>0.03</v>
      </c>
      <c r="I16" s="176">
        <v>0.02</v>
      </c>
      <c r="J16" s="176">
        <v>0.02</v>
      </c>
      <c r="K16" s="176">
        <v>0.02</v>
      </c>
      <c r="L16" s="176">
        <v>0.02</v>
      </c>
      <c r="M16" s="176">
        <v>0.03</v>
      </c>
      <c r="N16" s="456">
        <v>0.03</v>
      </c>
      <c r="O16" s="456">
        <v>0.03</v>
      </c>
      <c r="P16" s="553">
        <v>0.03</v>
      </c>
      <c r="Q16" s="456">
        <v>0.02</v>
      </c>
      <c r="R16" s="553">
        <v>0.03</v>
      </c>
      <c r="S16" s="553">
        <v>0.02</v>
      </c>
      <c r="T16" s="553">
        <v>0.02</v>
      </c>
      <c r="V16" s="165" t="s">
        <v>0</v>
      </c>
      <c r="W16" s="166">
        <v>0.02</v>
      </c>
      <c r="X16" s="166">
        <v>0.03</v>
      </c>
      <c r="Y16" s="166">
        <v>0.02</v>
      </c>
      <c r="Z16" s="460">
        <v>0.02</v>
      </c>
      <c r="AA16" s="552">
        <v>1.4E-2</v>
      </c>
      <c r="AB16" s="19"/>
    </row>
    <row r="17" spans="2:29" s="18" customFormat="1">
      <c r="B17" s="177" t="s">
        <v>178</v>
      </c>
      <c r="C17" s="154"/>
      <c r="D17" s="154"/>
      <c r="E17" s="154"/>
      <c r="F17" s="154"/>
      <c r="G17" s="154"/>
      <c r="H17" s="154"/>
      <c r="I17" s="168"/>
      <c r="J17" s="168"/>
      <c r="K17" s="168"/>
      <c r="L17" s="168"/>
      <c r="M17" s="168"/>
      <c r="N17" s="457"/>
      <c r="O17" s="457"/>
      <c r="P17" s="363"/>
      <c r="Q17" s="457"/>
      <c r="R17" s="457"/>
      <c r="S17" s="604"/>
      <c r="T17" s="604"/>
      <c r="V17" s="177" t="s">
        <v>178</v>
      </c>
      <c r="W17" s="154"/>
      <c r="X17" s="178"/>
      <c r="Y17" s="166"/>
      <c r="Z17" s="460"/>
      <c r="AA17" s="460"/>
      <c r="AB17" s="19"/>
    </row>
    <row r="18" spans="2:29" s="18" customFormat="1">
      <c r="B18" s="165" t="s">
        <v>179</v>
      </c>
      <c r="C18" s="167">
        <v>0.4</v>
      </c>
      <c r="D18" s="167">
        <v>0.38</v>
      </c>
      <c r="E18" s="167">
        <v>0.37</v>
      </c>
      <c r="F18" s="167">
        <v>0.41</v>
      </c>
      <c r="G18" s="167">
        <v>0.38</v>
      </c>
      <c r="H18" s="167">
        <v>0.43</v>
      </c>
      <c r="I18" s="176">
        <v>0.4</v>
      </c>
      <c r="J18" s="176">
        <v>0.36</v>
      </c>
      <c r="K18" s="176">
        <v>0.4</v>
      </c>
      <c r="L18" s="176">
        <v>0.38</v>
      </c>
      <c r="M18" s="176">
        <v>0.36</v>
      </c>
      <c r="N18" s="456">
        <v>0.36</v>
      </c>
      <c r="O18" s="456">
        <v>0.37</v>
      </c>
      <c r="P18" s="553">
        <v>0.37</v>
      </c>
      <c r="Q18" s="456">
        <v>0.33</v>
      </c>
      <c r="R18" s="553">
        <v>0.37</v>
      </c>
      <c r="S18" s="553">
        <v>0.34</v>
      </c>
      <c r="T18" s="553">
        <v>0.34</v>
      </c>
      <c r="V18" s="165" t="s">
        <v>179</v>
      </c>
      <c r="W18" s="166">
        <v>0.45</v>
      </c>
      <c r="X18" s="166">
        <v>0.41</v>
      </c>
      <c r="Y18" s="166">
        <v>0.38</v>
      </c>
      <c r="Z18" s="460">
        <v>0.33</v>
      </c>
      <c r="AA18" s="552">
        <v>0.32100000000000001</v>
      </c>
      <c r="AB18" s="19"/>
    </row>
    <row r="19" spans="2:29" s="18" customFormat="1">
      <c r="B19" s="165" t="s">
        <v>180</v>
      </c>
      <c r="C19" s="167">
        <v>0.1</v>
      </c>
      <c r="D19" s="167">
        <v>0.15</v>
      </c>
      <c r="E19" s="167">
        <v>0.17</v>
      </c>
      <c r="F19" s="167">
        <v>0.17</v>
      </c>
      <c r="G19" s="167">
        <v>0.21</v>
      </c>
      <c r="H19" s="167">
        <v>0.26</v>
      </c>
      <c r="I19" s="176">
        <v>0.33</v>
      </c>
      <c r="J19" s="176">
        <v>0.38</v>
      </c>
      <c r="K19" s="176">
        <v>0.3</v>
      </c>
      <c r="L19" s="176">
        <v>0.33</v>
      </c>
      <c r="M19" s="176">
        <v>0.34</v>
      </c>
      <c r="N19" s="456">
        <v>0.24</v>
      </c>
      <c r="O19" s="456">
        <v>0.33</v>
      </c>
      <c r="P19" s="553">
        <v>0.33</v>
      </c>
      <c r="Q19" s="456">
        <v>0.24</v>
      </c>
      <c r="R19" s="553">
        <v>0.34</v>
      </c>
      <c r="S19" s="553">
        <v>0.28999999999999998</v>
      </c>
      <c r="T19" s="553">
        <v>0.28999999999999998</v>
      </c>
      <c r="V19" s="165" t="s">
        <v>180</v>
      </c>
      <c r="W19" s="166">
        <v>0.08</v>
      </c>
      <c r="X19" s="166">
        <v>0.17</v>
      </c>
      <c r="Y19" s="166">
        <v>0.3</v>
      </c>
      <c r="Z19" s="460">
        <v>0.34</v>
      </c>
      <c r="AA19" s="552">
        <v>0.34599999999999997</v>
      </c>
      <c r="AB19" s="19"/>
    </row>
    <row r="20" spans="2:29" s="18" customFormat="1">
      <c r="B20" s="165" t="s">
        <v>181</v>
      </c>
      <c r="C20" s="167">
        <v>0.27</v>
      </c>
      <c r="D20" s="167">
        <v>0.26</v>
      </c>
      <c r="E20" s="255">
        <v>0.23</v>
      </c>
      <c r="F20" s="167">
        <v>0.25</v>
      </c>
      <c r="G20" s="167">
        <v>0.25</v>
      </c>
      <c r="H20" s="167">
        <v>0.26</v>
      </c>
      <c r="I20" s="176">
        <v>0.23</v>
      </c>
      <c r="J20" s="176">
        <v>0.21</v>
      </c>
      <c r="K20" s="176">
        <v>0.25</v>
      </c>
      <c r="L20" s="176">
        <v>0.24</v>
      </c>
      <c r="M20" s="176">
        <v>0.24</v>
      </c>
      <c r="N20" s="456">
        <v>0.34</v>
      </c>
      <c r="O20" s="456">
        <v>0.26</v>
      </c>
      <c r="P20" s="553">
        <v>0.26</v>
      </c>
      <c r="Q20" s="456">
        <v>0.36</v>
      </c>
      <c r="R20" s="553">
        <v>0.23</v>
      </c>
      <c r="S20" s="553">
        <v>0.31</v>
      </c>
      <c r="T20" s="553">
        <v>0.3</v>
      </c>
      <c r="V20" s="165" t="s">
        <v>181</v>
      </c>
      <c r="W20" s="166">
        <v>0.25</v>
      </c>
      <c r="X20" s="166">
        <v>0.25</v>
      </c>
      <c r="Y20" s="166">
        <v>0.26586747059898358</v>
      </c>
      <c r="Z20" s="460">
        <v>0.28000000000000003</v>
      </c>
      <c r="AA20" s="552">
        <v>0.27100000000000002</v>
      </c>
      <c r="AB20" s="19"/>
    </row>
    <row r="21" spans="2:29" s="18" customFormat="1">
      <c r="B21" s="165" t="s">
        <v>0</v>
      </c>
      <c r="C21" s="167">
        <v>0.23</v>
      </c>
      <c r="D21" s="167">
        <v>0.21</v>
      </c>
      <c r="E21" s="255">
        <v>0.22</v>
      </c>
      <c r="F21" s="167">
        <v>0.17</v>
      </c>
      <c r="G21" s="167">
        <v>0.16</v>
      </c>
      <c r="H21" s="167">
        <v>0.05</v>
      </c>
      <c r="I21" s="176">
        <v>0.04</v>
      </c>
      <c r="J21" s="176">
        <v>0.05</v>
      </c>
      <c r="K21" s="176">
        <v>0.05</v>
      </c>
      <c r="L21" s="176">
        <v>0.05</v>
      </c>
      <c r="M21" s="176">
        <v>0.06</v>
      </c>
      <c r="N21" s="456">
        <v>0.06</v>
      </c>
      <c r="O21" s="456">
        <v>0.04</v>
      </c>
      <c r="P21" s="553">
        <v>0.04</v>
      </c>
      <c r="Q21" s="456">
        <v>7.0000000000000007E-2</v>
      </c>
      <c r="R21" s="553">
        <v>0.06</v>
      </c>
      <c r="S21" s="553">
        <v>0.06</v>
      </c>
      <c r="T21" s="553">
        <v>7.0000000000000007E-2</v>
      </c>
      <c r="V21" s="165" t="s">
        <v>0</v>
      </c>
      <c r="W21" s="166">
        <v>0.32</v>
      </c>
      <c r="X21" s="166">
        <v>0.17</v>
      </c>
      <c r="Y21" s="166">
        <v>0.05</v>
      </c>
      <c r="Z21" s="460">
        <v>0.05</v>
      </c>
      <c r="AA21" s="552">
        <v>6.2E-2</v>
      </c>
      <c r="AB21" s="19"/>
    </row>
    <row r="22" spans="2:29" s="18" customFormat="1" ht="6" customHeight="1">
      <c r="B22" s="165"/>
      <c r="C22" s="168"/>
      <c r="D22" s="168"/>
      <c r="E22" s="168"/>
      <c r="F22" s="168"/>
      <c r="G22" s="168"/>
      <c r="H22" s="168"/>
      <c r="I22" s="168"/>
      <c r="J22" s="168"/>
      <c r="K22" s="168"/>
      <c r="L22" s="168"/>
      <c r="M22" s="168"/>
      <c r="N22" s="457"/>
      <c r="O22" s="457"/>
      <c r="P22" s="363"/>
      <c r="Q22" s="457"/>
      <c r="R22" s="457"/>
      <c r="S22" s="604"/>
      <c r="T22" s="604"/>
      <c r="V22" s="169"/>
      <c r="W22" s="154"/>
      <c r="X22" s="168"/>
      <c r="Y22" s="180"/>
      <c r="Z22" s="464"/>
      <c r="AA22" s="464"/>
      <c r="AB22" s="19"/>
      <c r="AC22" s="570"/>
    </row>
    <row r="23" spans="2:29" s="20" customFormat="1">
      <c r="B23" s="249" t="s">
        <v>246</v>
      </c>
      <c r="C23" s="250">
        <v>726</v>
      </c>
      <c r="D23" s="250">
        <v>398</v>
      </c>
      <c r="E23" s="250">
        <v>486</v>
      </c>
      <c r="F23" s="250">
        <v>303</v>
      </c>
      <c r="G23" s="250">
        <v>464</v>
      </c>
      <c r="H23" s="250">
        <v>572</v>
      </c>
      <c r="I23" s="251">
        <v>837</v>
      </c>
      <c r="J23" s="252">
        <v>1639</v>
      </c>
      <c r="K23" s="252">
        <v>883</v>
      </c>
      <c r="L23" s="252">
        <v>1638</v>
      </c>
      <c r="M23" s="252">
        <v>1516</v>
      </c>
      <c r="N23" s="252">
        <v>1880</v>
      </c>
      <c r="O23" s="252">
        <v>1117</v>
      </c>
      <c r="P23" s="605">
        <v>1156</v>
      </c>
      <c r="Q23" s="252">
        <v>1835</v>
      </c>
      <c r="R23" s="252">
        <v>2781</v>
      </c>
      <c r="S23" s="605">
        <v>1391</v>
      </c>
      <c r="T23" s="252">
        <v>1857</v>
      </c>
      <c r="V23" s="249" t="s">
        <v>246</v>
      </c>
      <c r="W23" s="253">
        <v>813</v>
      </c>
      <c r="X23" s="250">
        <v>1968</v>
      </c>
      <c r="Y23" s="248">
        <v>3600</v>
      </c>
      <c r="Z23" s="248">
        <v>5916</v>
      </c>
      <c r="AA23" s="248">
        <v>6888</v>
      </c>
      <c r="AB23" s="19"/>
      <c r="AC23" s="569"/>
    </row>
    <row r="24" spans="2:29" s="20" customFormat="1">
      <c r="B24" s="25" t="s">
        <v>244</v>
      </c>
      <c r="C24" s="161">
        <v>0.28699999999999998</v>
      </c>
      <c r="D24" s="161">
        <v>0.14399999999999999</v>
      </c>
      <c r="E24" s="161">
        <v>0.16700000000000001</v>
      </c>
      <c r="F24" s="161">
        <v>8.6999999999999994E-2</v>
      </c>
      <c r="G24" s="161">
        <v>0.13200000000000001</v>
      </c>
      <c r="H24" s="161">
        <v>0.128</v>
      </c>
      <c r="I24" s="161">
        <f>I23/I11</f>
        <v>0.18379446640316205</v>
      </c>
      <c r="J24" s="161">
        <v>0.29399999999999998</v>
      </c>
      <c r="K24" s="161">
        <v>0.17</v>
      </c>
      <c r="L24" s="161">
        <v>0.29699999999999999</v>
      </c>
      <c r="M24" s="161">
        <v>0.28199999999999997</v>
      </c>
      <c r="N24" s="366">
        <v>0.30099999999999999</v>
      </c>
      <c r="O24" s="366">
        <v>0.189</v>
      </c>
      <c r="P24" s="606">
        <v>0.252</v>
      </c>
      <c r="Q24" s="366">
        <v>0.27200000000000002</v>
      </c>
      <c r="R24" s="366">
        <v>0.35699999999999998</v>
      </c>
      <c r="S24" s="606">
        <v>0.192</v>
      </c>
      <c r="T24" s="366">
        <v>0.252</v>
      </c>
      <c r="V24" s="25" t="s">
        <v>244</v>
      </c>
      <c r="W24" s="161">
        <v>8.5999999999999993E-2</v>
      </c>
      <c r="X24" s="161">
        <v>0.16900000000000001</v>
      </c>
      <c r="Y24" s="161">
        <v>0.20300000000000001</v>
      </c>
      <c r="Z24" s="366">
        <f>Z23/Z11</f>
        <v>0.26503001523161007</v>
      </c>
      <c r="AA24" s="366">
        <v>0.27500000000000002</v>
      </c>
      <c r="AB24" s="19"/>
    </row>
    <row r="25" spans="2:29" s="20" customFormat="1">
      <c r="B25" s="274" t="s">
        <v>259</v>
      </c>
      <c r="C25" s="22">
        <v>408</v>
      </c>
      <c r="D25" s="22">
        <v>875</v>
      </c>
      <c r="E25" s="22">
        <v>135</v>
      </c>
      <c r="F25" s="154">
        <v>-275</v>
      </c>
      <c r="G25" s="154">
        <v>-16</v>
      </c>
      <c r="H25" s="154">
        <v>-259</v>
      </c>
      <c r="I25" s="159">
        <v>131</v>
      </c>
      <c r="J25" s="159">
        <v>836</v>
      </c>
      <c r="K25" s="159">
        <v>160</v>
      </c>
      <c r="L25" s="159">
        <v>923</v>
      </c>
      <c r="M25" s="159">
        <v>766</v>
      </c>
      <c r="N25" s="458">
        <v>999</v>
      </c>
      <c r="O25" s="458">
        <v>624</v>
      </c>
      <c r="P25" s="622">
        <v>377</v>
      </c>
      <c r="Q25" s="458">
        <v>1163</v>
      </c>
      <c r="R25" s="231">
        <v>1540</v>
      </c>
      <c r="S25" s="607">
        <v>630</v>
      </c>
      <c r="T25" s="231">
        <v>1080</v>
      </c>
      <c r="V25" s="25" t="s">
        <v>259</v>
      </c>
      <c r="W25" s="154">
        <v>-432</v>
      </c>
      <c r="X25" s="22">
        <v>1142</v>
      </c>
      <c r="Y25" s="22">
        <v>693</v>
      </c>
      <c r="Z25" s="288">
        <v>2848</v>
      </c>
      <c r="AA25" s="288">
        <v>3704</v>
      </c>
      <c r="AB25" s="19"/>
    </row>
    <row r="26" spans="2:29" s="20" customFormat="1">
      <c r="B26" s="25" t="s">
        <v>247</v>
      </c>
      <c r="C26" s="275">
        <v>288</v>
      </c>
      <c r="D26" s="275">
        <v>59</v>
      </c>
      <c r="E26" s="275">
        <v>152</v>
      </c>
      <c r="F26" s="275">
        <v>283</v>
      </c>
      <c r="G26" s="154">
        <v>-103</v>
      </c>
      <c r="H26" s="154">
        <v>-41</v>
      </c>
      <c r="I26" s="170">
        <v>208</v>
      </c>
      <c r="J26" s="170">
        <v>909</v>
      </c>
      <c r="K26" s="170">
        <v>211</v>
      </c>
      <c r="L26" s="170">
        <v>927</v>
      </c>
      <c r="M26" s="170">
        <v>780</v>
      </c>
      <c r="N26" s="231">
        <v>1003</v>
      </c>
      <c r="O26" s="231">
        <v>333</v>
      </c>
      <c r="P26" s="607">
        <v>325.22594985022403</v>
      </c>
      <c r="Q26" s="231">
        <v>963</v>
      </c>
      <c r="R26" s="231">
        <v>1842</v>
      </c>
      <c r="S26" s="607">
        <v>495</v>
      </c>
      <c r="T26" s="231">
        <v>1081</v>
      </c>
      <c r="V26" s="25" t="s">
        <v>247</v>
      </c>
      <c r="W26" s="154">
        <v>-499</v>
      </c>
      <c r="X26" s="275">
        <v>837</v>
      </c>
      <c r="Y26" s="275">
        <v>1061</v>
      </c>
      <c r="Z26" s="248">
        <v>2920</v>
      </c>
      <c r="AA26" s="248">
        <v>3464</v>
      </c>
      <c r="AB26" s="19"/>
    </row>
    <row r="27" spans="2:29" s="20" customFormat="1" ht="7.5" customHeight="1">
      <c r="B27" s="25"/>
      <c r="C27" s="140"/>
      <c r="D27" s="140"/>
      <c r="E27" s="140"/>
      <c r="F27" s="140"/>
      <c r="G27" s="140"/>
      <c r="H27" s="140"/>
      <c r="I27" s="141"/>
      <c r="J27" s="141"/>
      <c r="K27" s="141"/>
      <c r="L27" s="141"/>
      <c r="M27" s="141"/>
      <c r="N27" s="141"/>
      <c r="O27" s="141"/>
      <c r="P27" s="608"/>
      <c r="Q27" s="141"/>
      <c r="R27" s="141"/>
      <c r="S27" s="608"/>
      <c r="T27" s="251"/>
      <c r="V27" s="25"/>
      <c r="W27" s="171"/>
      <c r="X27" s="140"/>
      <c r="Y27" s="181"/>
      <c r="Z27" s="466"/>
      <c r="AA27" s="466"/>
      <c r="AB27" s="19"/>
    </row>
    <row r="28" spans="2:29" s="24" customFormat="1">
      <c r="B28" s="203" t="s">
        <v>189</v>
      </c>
      <c r="C28" s="322">
        <v>0.8</v>
      </c>
      <c r="D28" s="322">
        <v>1</v>
      </c>
      <c r="E28" s="322">
        <v>0.3</v>
      </c>
      <c r="F28" s="322">
        <v>0.7</v>
      </c>
      <c r="G28" s="322">
        <v>1</v>
      </c>
      <c r="H28" s="322">
        <v>1.4</v>
      </c>
      <c r="I28" s="322">
        <v>1.7</v>
      </c>
      <c r="J28" s="322">
        <v>2</v>
      </c>
      <c r="K28" s="322">
        <v>0.871</v>
      </c>
      <c r="L28" s="322">
        <v>1.36</v>
      </c>
      <c r="M28" s="322">
        <v>2.7</v>
      </c>
      <c r="N28" s="322">
        <v>3.3660000000000001</v>
      </c>
      <c r="O28" s="372">
        <v>3.2</v>
      </c>
      <c r="P28" s="322">
        <v>2.9</v>
      </c>
      <c r="Q28" s="372">
        <v>3</v>
      </c>
      <c r="R28" s="372">
        <v>3.2</v>
      </c>
      <c r="S28" s="322">
        <v>4.7</v>
      </c>
      <c r="T28" s="372">
        <v>5.2</v>
      </c>
      <c r="V28" s="203" t="s">
        <v>153</v>
      </c>
      <c r="W28" s="322">
        <v>1.3</v>
      </c>
      <c r="X28" s="322">
        <v>0.7</v>
      </c>
      <c r="Y28" s="322">
        <v>2.0039999999999996</v>
      </c>
      <c r="Z28" s="372">
        <v>4.0389999999999997</v>
      </c>
      <c r="AA28" s="372">
        <v>3.2</v>
      </c>
      <c r="AB28" s="125"/>
    </row>
    <row r="29" spans="2:29" s="20" customFormat="1">
      <c r="B29" s="144" t="s">
        <v>190</v>
      </c>
      <c r="C29" s="154">
        <v>0.6</v>
      </c>
      <c r="D29" s="154">
        <v>0.38100000000000001</v>
      </c>
      <c r="E29" s="154">
        <v>0.51800000000000002</v>
      </c>
      <c r="F29" s="154">
        <v>0.86299999999999999</v>
      </c>
      <c r="G29" s="154">
        <v>0.63400000000000001</v>
      </c>
      <c r="H29" s="154">
        <v>0.61499999999999999</v>
      </c>
      <c r="I29" s="143">
        <v>0.6</v>
      </c>
      <c r="J29" s="143">
        <v>1.1000000000000001</v>
      </c>
      <c r="K29" s="143">
        <v>0.61299999999999999</v>
      </c>
      <c r="L29" s="143">
        <v>1.17</v>
      </c>
      <c r="M29" s="143">
        <v>1.1000000000000001</v>
      </c>
      <c r="N29" s="143">
        <v>1.393</v>
      </c>
      <c r="O29" s="232">
        <v>1.2</v>
      </c>
      <c r="P29" s="323">
        <v>1.2</v>
      </c>
      <c r="Q29" s="232">
        <v>1.3</v>
      </c>
      <c r="R29" s="232">
        <v>1.8</v>
      </c>
      <c r="S29" s="323">
        <v>1.7</v>
      </c>
      <c r="T29" s="232">
        <v>1.9</v>
      </c>
      <c r="V29" s="152" t="s">
        <v>146</v>
      </c>
      <c r="W29" s="154">
        <v>1.458</v>
      </c>
      <c r="X29" s="154">
        <v>2.3620000000000001</v>
      </c>
      <c r="Y29" s="154">
        <v>2.895</v>
      </c>
      <c r="Z29" s="230">
        <v>4.3179999999999996</v>
      </c>
      <c r="AA29" s="230">
        <v>5.5</v>
      </c>
      <c r="AB29" s="19"/>
    </row>
    <row r="30" spans="2:29" s="20" customFormat="1">
      <c r="B30" s="172"/>
      <c r="C30" s="17"/>
      <c r="D30" s="17"/>
      <c r="E30" s="17"/>
      <c r="F30" s="17"/>
      <c r="G30" s="17"/>
      <c r="H30" s="17"/>
      <c r="I30" s="17"/>
      <c r="J30" s="17"/>
      <c r="K30" s="17"/>
      <c r="L30" s="17"/>
      <c r="M30" s="17"/>
      <c r="N30" s="17"/>
      <c r="O30" s="17"/>
      <c r="P30" s="17"/>
      <c r="Q30" s="17"/>
      <c r="R30" s="17"/>
      <c r="S30" s="17"/>
      <c r="T30" s="17"/>
      <c r="V30" s="26"/>
      <c r="W30" s="374"/>
      <c r="X30" s="149"/>
      <c r="Y30" s="375"/>
      <c r="Z30" s="466"/>
      <c r="AA30" s="466"/>
      <c r="AB30" s="19"/>
    </row>
    <row r="31" spans="2:29" s="20" customFormat="1">
      <c r="B31" s="145"/>
      <c r="C31" s="17"/>
      <c r="D31" s="17"/>
      <c r="E31" s="435"/>
      <c r="F31" s="435"/>
      <c r="G31" s="435"/>
      <c r="H31" s="435"/>
      <c r="I31" s="435"/>
      <c r="J31" s="435"/>
      <c r="K31" s="435"/>
      <c r="L31" s="435"/>
      <c r="M31" s="435"/>
      <c r="N31" s="435"/>
      <c r="O31" s="435"/>
      <c r="P31" s="435"/>
      <c r="Q31" s="435"/>
      <c r="R31" s="435"/>
      <c r="S31" s="435"/>
      <c r="T31" s="435"/>
      <c r="U31" s="254"/>
      <c r="V31" s="254"/>
      <c r="W31" s="374"/>
      <c r="X31" s="149"/>
      <c r="Y31" s="375"/>
      <c r="Z31" s="466"/>
      <c r="AA31" s="466"/>
      <c r="AB31" s="19"/>
    </row>
    <row r="32" spans="2:29" s="20" customFormat="1">
      <c r="B32" s="9"/>
      <c r="C32" s="181"/>
      <c r="D32" s="181"/>
      <c r="E32" s="181"/>
      <c r="F32" s="181"/>
      <c r="G32" s="181"/>
      <c r="H32" s="181"/>
      <c r="I32" s="181"/>
      <c r="J32" s="181"/>
      <c r="K32" s="181"/>
      <c r="L32" s="181"/>
      <c r="M32" s="181"/>
      <c r="N32" s="181"/>
      <c r="O32" s="181"/>
      <c r="P32" s="181"/>
      <c r="Q32" s="181"/>
      <c r="R32" s="181"/>
      <c r="S32" s="181"/>
      <c r="T32" s="181"/>
      <c r="V32" s="26"/>
      <c r="W32" s="374"/>
      <c r="X32" s="149"/>
      <c r="Y32" s="181"/>
      <c r="Z32" s="466"/>
      <c r="AA32" s="466"/>
      <c r="AB32" s="19"/>
    </row>
    <row r="33" spans="1:28" ht="18.5" thickBot="1">
      <c r="B33" s="106" t="s">
        <v>154</v>
      </c>
      <c r="C33" s="349"/>
      <c r="D33" s="349"/>
      <c r="E33" s="349"/>
      <c r="F33" s="349"/>
      <c r="G33" s="349"/>
      <c r="H33" s="349"/>
      <c r="I33" s="349"/>
      <c r="J33" s="349"/>
      <c r="K33" s="349"/>
      <c r="L33" s="349"/>
      <c r="M33" s="349"/>
      <c r="N33" s="349"/>
      <c r="O33" s="349"/>
      <c r="P33" s="349"/>
      <c r="Q33" s="349"/>
      <c r="R33" s="349"/>
      <c r="S33" s="349"/>
      <c r="T33" s="349"/>
      <c r="V33" s="106" t="s">
        <v>154</v>
      </c>
      <c r="W33" s="349"/>
      <c r="X33" s="349"/>
      <c r="Y33" s="349"/>
      <c r="Z33" s="349"/>
      <c r="AA33" s="349"/>
      <c r="AB33" s="19"/>
    </row>
    <row r="34" spans="1:28" s="27" customFormat="1" ht="5.25" customHeight="1">
      <c r="B34" s="182"/>
      <c r="C34" s="436"/>
      <c r="D34" s="436"/>
      <c r="E34" s="436"/>
      <c r="F34" s="436"/>
      <c r="G34" s="436"/>
      <c r="H34" s="436"/>
      <c r="I34" s="436"/>
      <c r="J34" s="436"/>
      <c r="K34" s="436"/>
      <c r="L34" s="436"/>
      <c r="M34" s="436"/>
      <c r="N34" s="436"/>
      <c r="O34" s="436"/>
      <c r="P34" s="436"/>
      <c r="Q34" s="436"/>
      <c r="R34" s="436"/>
      <c r="S34" s="609"/>
      <c r="T34" s="609"/>
      <c r="U34" s="28"/>
      <c r="V34" s="147"/>
      <c r="W34" s="376"/>
      <c r="X34" s="377"/>
      <c r="Y34" s="28"/>
      <c r="Z34" s="256"/>
      <c r="AA34" s="256"/>
      <c r="AB34" s="19"/>
    </row>
    <row r="35" spans="1:28" s="27" customFormat="1">
      <c r="B35" s="25" t="s">
        <v>248</v>
      </c>
      <c r="C35" s="140">
        <v>1.8560000000000001</v>
      </c>
      <c r="D35" s="140">
        <v>1.96</v>
      </c>
      <c r="E35" s="140">
        <v>1.9</v>
      </c>
      <c r="F35" s="140">
        <v>2.2000000000000002</v>
      </c>
      <c r="G35" s="140">
        <v>2</v>
      </c>
      <c r="H35" s="140">
        <v>2.1</v>
      </c>
      <c r="I35" s="140">
        <v>2</v>
      </c>
      <c r="J35" s="372">
        <v>2.2999999999999998</v>
      </c>
      <c r="K35" s="372">
        <v>2.2999999999999998</v>
      </c>
      <c r="L35" s="372">
        <v>2.3769999999999998</v>
      </c>
      <c r="M35" s="372">
        <v>2.2999999999999998</v>
      </c>
      <c r="N35" s="372">
        <v>2.6</v>
      </c>
      <c r="O35" s="372">
        <v>2.1</v>
      </c>
      <c r="P35" s="372">
        <v>1.1000000000000001</v>
      </c>
      <c r="Q35" s="372">
        <v>2.2000000000000002</v>
      </c>
      <c r="R35" s="322">
        <v>2.5</v>
      </c>
      <c r="S35" s="322">
        <v>2.4</v>
      </c>
      <c r="T35" s="322">
        <v>2.6</v>
      </c>
      <c r="U35" s="28"/>
      <c r="V35" s="25" t="s">
        <v>248</v>
      </c>
      <c r="W35" s="162">
        <v>7.3</v>
      </c>
      <c r="X35" s="143">
        <v>7.9</v>
      </c>
      <c r="Y35" s="140">
        <v>8.1999999999999993</v>
      </c>
      <c r="Z35" s="372">
        <v>9.6</v>
      </c>
      <c r="AA35" s="322">
        <v>7.9</v>
      </c>
      <c r="AB35" s="19"/>
    </row>
    <row r="36" spans="1:28" s="27" customFormat="1">
      <c r="B36" s="173" t="s">
        <v>299</v>
      </c>
      <c r="C36" s="140">
        <v>2.9249999999999998</v>
      </c>
      <c r="D36" s="140">
        <v>3.1040000000000001</v>
      </c>
      <c r="E36" s="140">
        <v>2.9</v>
      </c>
      <c r="F36" s="140">
        <v>3.4</v>
      </c>
      <c r="G36" s="140">
        <v>3.2</v>
      </c>
      <c r="H36" s="140">
        <v>3.6</v>
      </c>
      <c r="I36" s="140">
        <v>3.5</v>
      </c>
      <c r="J36" s="372">
        <v>4.0999999999999996</v>
      </c>
      <c r="K36" s="372">
        <v>4.0999999999999996</v>
      </c>
      <c r="L36" s="372">
        <v>4.3490000000000002</v>
      </c>
      <c r="M36" s="372">
        <v>4.2</v>
      </c>
      <c r="N36" s="372">
        <v>5.2</v>
      </c>
      <c r="O36" s="372">
        <v>4</v>
      </c>
      <c r="P36" s="372">
        <v>2.2999999999999998</v>
      </c>
      <c r="Q36" s="372">
        <v>4.3</v>
      </c>
      <c r="R36" s="322">
        <v>4.4000000000000004</v>
      </c>
      <c r="S36" s="322">
        <v>5.3</v>
      </c>
      <c r="T36" s="322">
        <v>5.8</v>
      </c>
      <c r="U36" s="28"/>
      <c r="V36" s="173" t="s">
        <v>311</v>
      </c>
      <c r="W36" s="171">
        <v>11.4</v>
      </c>
      <c r="X36" s="140">
        <v>12.4</v>
      </c>
      <c r="Y36" s="143">
        <v>14.5</v>
      </c>
      <c r="Z36" s="232">
        <v>17.3</v>
      </c>
      <c r="AA36" s="323">
        <v>13.9</v>
      </c>
      <c r="AB36" s="19"/>
    </row>
    <row r="37" spans="1:28" s="27" customFormat="1">
      <c r="B37" s="25" t="s">
        <v>208</v>
      </c>
      <c r="C37" s="174">
        <v>1.343</v>
      </c>
      <c r="D37" s="174">
        <v>1.4</v>
      </c>
      <c r="E37" s="174">
        <v>1.6</v>
      </c>
      <c r="F37" s="140">
        <v>1.5</v>
      </c>
      <c r="G37" s="140">
        <v>1.7210000000000001</v>
      </c>
      <c r="H37" s="140">
        <v>1.9</v>
      </c>
      <c r="I37" s="140">
        <v>2.2999999999999998</v>
      </c>
      <c r="J37" s="372">
        <v>2.4</v>
      </c>
      <c r="K37" s="372">
        <v>2.2999999999999998</v>
      </c>
      <c r="L37" s="372">
        <v>2.2999999999999998</v>
      </c>
      <c r="M37" s="372">
        <v>2.2999999999999998</v>
      </c>
      <c r="N37" s="372">
        <v>2.4</v>
      </c>
      <c r="O37" s="372">
        <v>2.8</v>
      </c>
      <c r="P37" s="372">
        <v>4.0999999999999996</v>
      </c>
      <c r="Q37" s="372">
        <v>3.1</v>
      </c>
      <c r="R37" s="322">
        <v>3.2</v>
      </c>
      <c r="S37" s="322">
        <v>3</v>
      </c>
      <c r="T37" s="322">
        <v>2.9</v>
      </c>
      <c r="V37" s="25" t="s">
        <v>208</v>
      </c>
      <c r="W37" s="159">
        <v>1.2649999999999999</v>
      </c>
      <c r="X37" s="140">
        <v>1.5</v>
      </c>
      <c r="Y37" s="143">
        <v>2.0890289093670504</v>
      </c>
      <c r="Z37" s="232">
        <v>2.2000000000000002</v>
      </c>
      <c r="AA37" s="323">
        <v>3.2</v>
      </c>
      <c r="AB37" s="19"/>
    </row>
    <row r="38" spans="1:28" s="27" customFormat="1">
      <c r="B38" s="25" t="s">
        <v>199</v>
      </c>
      <c r="C38" s="175">
        <v>0.48299999999999998</v>
      </c>
      <c r="D38" s="175">
        <v>0.45500000000000002</v>
      </c>
      <c r="E38" s="161">
        <v>0.47599999999999998</v>
      </c>
      <c r="F38" s="161">
        <v>0.52600000000000002</v>
      </c>
      <c r="G38" s="161">
        <v>0.43</v>
      </c>
      <c r="H38" s="161">
        <v>0.45500000000000002</v>
      </c>
      <c r="I38" s="130">
        <v>0.48599999999999999</v>
      </c>
      <c r="J38" s="242">
        <v>0.50600000000000001</v>
      </c>
      <c r="K38" s="242" t="s">
        <v>148</v>
      </c>
      <c r="L38" s="242" t="s">
        <v>148</v>
      </c>
      <c r="M38" s="242" t="s">
        <v>148</v>
      </c>
      <c r="N38" s="242"/>
      <c r="O38" s="242"/>
      <c r="P38" s="242"/>
      <c r="Q38" s="242"/>
      <c r="R38" s="266"/>
      <c r="S38" s="266"/>
      <c r="T38" s="266"/>
      <c r="V38" s="66" t="s">
        <v>199</v>
      </c>
      <c r="W38" s="461">
        <v>0.46430475417219608</v>
      </c>
      <c r="X38" s="461">
        <v>0.52600000000000002</v>
      </c>
      <c r="Y38" s="461">
        <v>0.46707953711724648</v>
      </c>
      <c r="Z38" s="467"/>
      <c r="AA38" s="562"/>
      <c r="AB38" s="19"/>
    </row>
    <row r="39" spans="1:28" ht="16.5" customHeight="1">
      <c r="A39" s="26"/>
      <c r="B39" s="340" t="s">
        <v>272</v>
      </c>
      <c r="C39" s="17"/>
      <c r="D39" s="373"/>
      <c r="E39" s="373"/>
      <c r="F39" s="373"/>
      <c r="G39" s="373"/>
      <c r="H39" s="373"/>
      <c r="I39" s="373"/>
      <c r="J39" s="17"/>
      <c r="K39" s="330">
        <v>0.51</v>
      </c>
      <c r="L39" s="330">
        <v>0.47</v>
      </c>
      <c r="M39" s="330">
        <v>0.45</v>
      </c>
      <c r="N39" s="459">
        <v>0.5</v>
      </c>
      <c r="O39" s="459">
        <v>0.48</v>
      </c>
      <c r="P39" s="459">
        <v>0.23</v>
      </c>
      <c r="Q39" s="459">
        <v>0.47</v>
      </c>
      <c r="R39" s="551">
        <v>0.54</v>
      </c>
      <c r="S39" s="551">
        <v>0.54</v>
      </c>
      <c r="T39" s="551">
        <v>0.55000000000000004</v>
      </c>
      <c r="V39" s="463" t="str">
        <f>B39</f>
        <v>-Clinics</v>
      </c>
      <c r="W39" s="462"/>
      <c r="X39" s="462"/>
      <c r="Y39" s="462"/>
      <c r="Z39" s="468">
        <v>0.47</v>
      </c>
      <c r="AA39" s="563">
        <v>0.37</v>
      </c>
    </row>
    <row r="40" spans="1:28" ht="20.25" customHeight="1">
      <c r="A40" s="26"/>
      <c r="B40" s="341" t="s">
        <v>271</v>
      </c>
      <c r="C40" s="143"/>
      <c r="D40" s="143"/>
      <c r="E40" s="143"/>
      <c r="F40" s="143"/>
      <c r="G40" s="143"/>
      <c r="H40" s="143"/>
      <c r="I40" s="143"/>
      <c r="J40" s="143"/>
      <c r="K40" s="166">
        <v>0.87</v>
      </c>
      <c r="L40" s="166">
        <v>0.89</v>
      </c>
      <c r="M40" s="166">
        <v>0.94</v>
      </c>
      <c r="N40" s="460">
        <v>0.98</v>
      </c>
      <c r="O40" s="460">
        <v>0.87</v>
      </c>
      <c r="P40" s="460">
        <v>0.83</v>
      </c>
      <c r="Q40" s="460">
        <v>1.05</v>
      </c>
      <c r="R40" s="552">
        <v>1.1299999999999999</v>
      </c>
      <c r="S40" s="552">
        <v>0.96</v>
      </c>
      <c r="T40" s="552">
        <v>0.92</v>
      </c>
      <c r="U40" s="28"/>
      <c r="V40" s="17" t="str">
        <f>B40</f>
        <v>-Hospitals</v>
      </c>
      <c r="Z40" s="469">
        <v>0.85</v>
      </c>
      <c r="AA40" s="564">
        <v>0.97399999999999998</v>
      </c>
    </row>
    <row r="41" spans="1:28" ht="28.5" customHeight="1">
      <c r="B41" s="687" t="s">
        <v>298</v>
      </c>
      <c r="C41" s="687"/>
      <c r="D41" s="687"/>
      <c r="E41" s="687"/>
      <c r="F41" s="687"/>
      <c r="G41" s="687"/>
      <c r="H41" s="687"/>
      <c r="I41" s="687"/>
      <c r="J41" s="687"/>
      <c r="K41" s="316"/>
      <c r="L41" s="334"/>
      <c r="M41" s="453"/>
      <c r="N41" s="498"/>
      <c r="O41" s="521"/>
      <c r="P41" s="528"/>
      <c r="Q41" s="442"/>
      <c r="R41" s="531"/>
      <c r="S41" s="610"/>
      <c r="T41" s="610"/>
      <c r="V41" s="25" t="s">
        <v>277</v>
      </c>
      <c r="W41" s="159">
        <v>221</v>
      </c>
      <c r="X41" s="275">
        <v>233.4</v>
      </c>
      <c r="Y41" s="275">
        <v>235.7</v>
      </c>
      <c r="Z41" s="248">
        <v>242</v>
      </c>
      <c r="AA41" s="248">
        <v>215.7</v>
      </c>
    </row>
    <row r="42" spans="1:28" ht="18.75" customHeight="1">
      <c r="B42" s="687"/>
      <c r="C42" s="687"/>
      <c r="D42" s="687"/>
      <c r="E42" s="687"/>
      <c r="F42" s="687"/>
      <c r="G42" s="687"/>
      <c r="H42" s="687"/>
      <c r="I42" s="687"/>
      <c r="J42" s="687"/>
      <c r="K42" s="316"/>
      <c r="L42" s="334"/>
      <c r="M42" s="453"/>
      <c r="N42" s="498"/>
      <c r="O42" s="521"/>
      <c r="P42" s="528"/>
      <c r="Q42" s="442"/>
      <c r="R42" s="531"/>
      <c r="S42" s="610"/>
      <c r="T42" s="610"/>
    </row>
    <row r="43" spans="1:28" ht="42" customHeight="1">
      <c r="B43" s="41"/>
    </row>
    <row r="48" spans="1:28">
      <c r="K48" s="310"/>
    </row>
    <row r="49" spans="11:11">
      <c r="K49" s="310"/>
    </row>
  </sheetData>
  <mergeCells count="4">
    <mergeCell ref="B6:I6"/>
    <mergeCell ref="V6:Z6"/>
    <mergeCell ref="B41:J41"/>
    <mergeCell ref="B42:J42"/>
  </mergeCells>
  <phoneticPr fontId="247" type="noConversion"/>
  <pageMargins left="0.28000000000000003" right="0.19" top="0.75" bottom="0.75" header="0.3" footer="0.3"/>
  <pageSetup scale="30"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FE0E-26B8-45BA-9C8B-A81CC744BBB4}">
  <sheetPr>
    <tabColor theme="0" tint="-0.249977111117893"/>
    <pageSetUpPr fitToPage="1"/>
  </sheetPr>
  <dimension ref="B2:AD25"/>
  <sheetViews>
    <sheetView showGridLines="0" zoomScale="55" zoomScaleNormal="55" zoomScaleSheetLayoutView="70" zoomScalePageLayoutView="50" workbookViewId="0">
      <selection activeCell="H18" sqref="H18"/>
    </sheetView>
  </sheetViews>
  <sheetFormatPr defaultColWidth="9.1796875" defaultRowHeight="18"/>
  <cols>
    <col min="1" max="1" width="3.453125" style="9" customWidth="1"/>
    <col min="2" max="2" width="72.1796875" style="9" customWidth="1"/>
    <col min="3" max="11" width="12.453125" style="16" customWidth="1"/>
    <col min="12" max="12" width="33.81640625" style="16" customWidth="1"/>
    <col min="13" max="20" width="12.453125" style="16" customWidth="1"/>
    <col min="21" max="21" width="5.453125" style="9" customWidth="1"/>
    <col min="22" max="22" width="68.453125" style="9" customWidth="1"/>
    <col min="23" max="23" width="14.453125" style="9" customWidth="1"/>
    <col min="24" max="25" width="11.1796875" style="9" customWidth="1"/>
    <col min="26" max="26" width="13.453125" style="9" bestFit="1" customWidth="1"/>
    <col min="27" max="27" width="13.453125" style="9" customWidth="1"/>
    <col min="28" max="28" width="2.453125" style="9" customWidth="1"/>
    <col min="29" max="16384" width="9.1796875" style="9"/>
  </cols>
  <sheetData>
    <row r="2" spans="2:30" s="10" customFormat="1" ht="17.5">
      <c r="C2" s="11"/>
      <c r="D2" s="11"/>
      <c r="E2" s="11"/>
      <c r="F2" s="11"/>
      <c r="G2" s="11"/>
      <c r="H2" s="11"/>
      <c r="I2" s="11"/>
      <c r="J2" s="11"/>
      <c r="K2" s="11"/>
      <c r="L2" s="11"/>
      <c r="M2" s="11"/>
      <c r="N2" s="11"/>
      <c r="O2" s="11"/>
      <c r="P2" s="11"/>
      <c r="Q2" s="11"/>
      <c r="R2" s="11"/>
      <c r="S2" s="11"/>
      <c r="T2" s="11"/>
    </row>
    <row r="3" spans="2:30" s="10" customFormat="1" ht="55" customHeight="1">
      <c r="C3" s="11"/>
      <c r="D3" s="11" t="s">
        <v>164</v>
      </c>
      <c r="E3" s="11"/>
      <c r="F3" s="11"/>
      <c r="G3" s="11"/>
      <c r="H3" s="11"/>
      <c r="I3" s="11"/>
      <c r="J3" s="11"/>
      <c r="K3" s="11"/>
      <c r="L3" s="11"/>
      <c r="M3"/>
      <c r="N3" s="11"/>
      <c r="O3" s="11"/>
      <c r="P3" s="11"/>
      <c r="Q3" s="11"/>
      <c r="R3" s="11"/>
      <c r="S3" s="11"/>
      <c r="T3" s="11"/>
    </row>
    <row r="4" spans="2:30" s="10" customFormat="1" ht="18.5" thickBot="1">
      <c r="B4" s="12" t="s">
        <v>34</v>
      </c>
      <c r="C4" s="13"/>
      <c r="D4" s="13"/>
      <c r="E4" s="13"/>
      <c r="F4" s="13"/>
      <c r="G4" s="13"/>
      <c r="H4" s="13"/>
      <c r="I4" s="13"/>
      <c r="J4" s="13"/>
      <c r="K4" s="13"/>
      <c r="L4" s="13"/>
      <c r="M4" s="13"/>
      <c r="N4" s="13"/>
      <c r="O4" s="13"/>
      <c r="P4" s="13"/>
      <c r="Q4" s="13"/>
      <c r="R4" s="538"/>
      <c r="S4" s="538"/>
      <c r="T4" s="538"/>
      <c r="U4" s="538"/>
      <c r="V4" s="669"/>
      <c r="W4" s="669"/>
      <c r="X4" s="538"/>
      <c r="Y4" s="538"/>
      <c r="Z4" s="538"/>
      <c r="AA4" s="538"/>
    </row>
    <row r="5" spans="2:30" ht="20" thickTop="1">
      <c r="B5" s="15"/>
      <c r="L5" s="9"/>
      <c r="M5" s="9"/>
      <c r="N5" s="9"/>
      <c r="O5" s="9"/>
      <c r="P5" s="9"/>
      <c r="Q5" s="9"/>
      <c r="R5" s="539"/>
      <c r="S5" s="539"/>
      <c r="T5" s="310"/>
      <c r="U5" s="539"/>
      <c r="V5" s="539"/>
      <c r="W5" s="539"/>
      <c r="X5" s="539"/>
      <c r="Y5" s="539"/>
      <c r="Z5" s="539"/>
      <c r="AA5" s="539"/>
    </row>
    <row r="6" spans="2:30" ht="19.5">
      <c r="B6" s="685" t="s">
        <v>31</v>
      </c>
      <c r="C6" s="685"/>
      <c r="D6" s="685"/>
      <c r="E6" s="685"/>
      <c r="F6" s="685"/>
      <c r="G6" s="685"/>
      <c r="H6" s="685"/>
      <c r="I6" s="685"/>
      <c r="J6" s="640"/>
      <c r="K6" s="537"/>
      <c r="L6" s="685" t="s">
        <v>242</v>
      </c>
      <c r="M6" s="685"/>
      <c r="N6" s="685"/>
      <c r="O6" s="675"/>
      <c r="P6" s="675"/>
      <c r="Q6" s="537"/>
      <c r="R6" s="539"/>
      <c r="S6" s="539"/>
      <c r="T6" s="537"/>
      <c r="U6" s="539"/>
      <c r="V6" s="688"/>
      <c r="W6" s="688"/>
      <c r="X6" s="688"/>
      <c r="Y6" s="688"/>
      <c r="Z6" s="688"/>
      <c r="AA6" s="537"/>
      <c r="AB6" s="539"/>
      <c r="AC6" s="539"/>
      <c r="AD6" s="539"/>
    </row>
    <row r="7" spans="2:30" ht="8.25" customHeight="1">
      <c r="K7" s="310"/>
      <c r="L7" s="9"/>
      <c r="M7" s="9"/>
      <c r="N7" s="9"/>
      <c r="O7" s="539"/>
      <c r="P7" s="539"/>
      <c r="Q7" s="9"/>
      <c r="R7" s="539"/>
      <c r="S7" s="539"/>
      <c r="T7" s="310"/>
      <c r="U7" s="539"/>
      <c r="V7" s="539"/>
      <c r="W7" s="539"/>
      <c r="X7" s="539"/>
      <c r="Y7" s="539"/>
      <c r="Z7" s="539"/>
      <c r="AA7" s="539"/>
      <c r="AB7" s="539"/>
      <c r="AC7" s="539"/>
      <c r="AD7" s="539"/>
    </row>
    <row r="8" spans="2:30" ht="9" customHeight="1">
      <c r="K8" s="310"/>
      <c r="L8" s="9"/>
      <c r="M8" s="9"/>
      <c r="N8" s="9"/>
      <c r="O8" s="539"/>
      <c r="P8" s="539"/>
      <c r="Q8" s="9"/>
      <c r="R8" s="539"/>
      <c r="S8" s="539"/>
      <c r="T8" s="310"/>
      <c r="U8" s="539"/>
      <c r="V8" s="539"/>
      <c r="W8" s="539"/>
      <c r="X8" s="539"/>
      <c r="Y8" s="539"/>
      <c r="Z8" s="539"/>
      <c r="AA8" s="539"/>
      <c r="AB8" s="539"/>
      <c r="AC8" s="539"/>
      <c r="AD8" s="539"/>
    </row>
    <row r="9" spans="2:30" ht="18.5" thickBot="1">
      <c r="C9" s="378" t="s">
        <v>283</v>
      </c>
      <c r="D9" s="378" t="s">
        <v>284</v>
      </c>
      <c r="E9" s="378" t="s">
        <v>288</v>
      </c>
      <c r="F9" s="378" t="s">
        <v>308</v>
      </c>
      <c r="G9" s="378" t="s">
        <v>312</v>
      </c>
      <c r="H9" s="378" t="s">
        <v>314</v>
      </c>
      <c r="I9" s="590" t="s">
        <v>327</v>
      </c>
      <c r="J9" s="590" t="s">
        <v>333</v>
      </c>
      <c r="K9" s="435"/>
      <c r="L9" s="17"/>
      <c r="M9" s="378">
        <v>2019</v>
      </c>
      <c r="N9" s="378">
        <v>2020</v>
      </c>
      <c r="O9" s="673"/>
      <c r="P9" s="673"/>
      <c r="Q9" s="673"/>
      <c r="R9" s="9"/>
      <c r="S9" s="9"/>
      <c r="T9" s="643"/>
      <c r="U9" s="463"/>
      <c r="V9" s="463"/>
      <c r="W9" s="435"/>
      <c r="X9" s="435"/>
      <c r="Y9" s="435"/>
      <c r="Z9" s="435"/>
      <c r="AA9" s="435"/>
      <c r="AB9" s="539"/>
      <c r="AC9" s="539"/>
      <c r="AD9" s="539"/>
    </row>
    <row r="10" spans="2:30" ht="6.75" customHeight="1">
      <c r="C10" s="17"/>
      <c r="D10" s="17"/>
      <c r="E10" s="17"/>
      <c r="F10" s="17"/>
      <c r="G10" s="17"/>
      <c r="H10" s="17"/>
      <c r="I10" s="17"/>
      <c r="J10" s="17"/>
      <c r="K10" s="463"/>
      <c r="L10" s="17"/>
      <c r="M10" s="17"/>
      <c r="N10" s="17"/>
      <c r="O10" s="674"/>
      <c r="P10" s="674"/>
      <c r="Q10" s="674"/>
      <c r="R10" s="9"/>
      <c r="S10" s="9"/>
      <c r="T10" s="644"/>
      <c r="U10" s="463"/>
      <c r="V10" s="463"/>
      <c r="W10" s="463"/>
      <c r="X10" s="463"/>
      <c r="Y10" s="463"/>
      <c r="Z10" s="463"/>
      <c r="AA10" s="463"/>
      <c r="AB10" s="539"/>
      <c r="AC10" s="539"/>
      <c r="AD10" s="539"/>
    </row>
    <row r="11" spans="2:30" s="18" customFormat="1">
      <c r="B11" s="183" t="s">
        <v>11</v>
      </c>
      <c r="C11" s="339">
        <v>4232.8381988027213</v>
      </c>
      <c r="D11" s="339">
        <v>5092.3712034995133</v>
      </c>
      <c r="E11" s="339">
        <v>3899.2166373235959</v>
      </c>
      <c r="F11" s="339">
        <v>5530.0388544720772</v>
      </c>
      <c r="G11" s="339">
        <v>5351.2105942523904</v>
      </c>
      <c r="H11" s="339">
        <v>6591.4100542631286</v>
      </c>
      <c r="I11" s="339">
        <v>5361.7739785012182</v>
      </c>
      <c r="J11" s="339">
        <v>5840.3003213960401</v>
      </c>
      <c r="K11" s="645"/>
      <c r="L11" s="183" t="s">
        <v>11</v>
      </c>
      <c r="M11" s="339">
        <v>17212.903308340217</v>
      </c>
      <c r="N11" s="339">
        <v>21371.876140311193</v>
      </c>
      <c r="O11" s="598"/>
      <c r="P11" s="598"/>
      <c r="Q11" s="598"/>
      <c r="T11" s="356"/>
      <c r="U11" s="570"/>
      <c r="V11" s="660"/>
      <c r="W11" s="598"/>
      <c r="X11" s="598"/>
      <c r="Y11" s="598"/>
      <c r="Z11" s="598"/>
      <c r="AA11" s="598"/>
      <c r="AB11" s="570"/>
      <c r="AC11" s="570"/>
      <c r="AD11" s="661"/>
    </row>
    <row r="12" spans="2:30" s="20" customFormat="1">
      <c r="B12" s="183" t="s">
        <v>150</v>
      </c>
      <c r="C12" s="309">
        <v>945.18223211873294</v>
      </c>
      <c r="D12" s="309">
        <v>1210.5300910838741</v>
      </c>
      <c r="E12" s="339">
        <v>419.36200104136242</v>
      </c>
      <c r="F12" s="339">
        <v>1307.9458618403253</v>
      </c>
      <c r="G12" s="339">
        <v>1511.49962736922</v>
      </c>
      <c r="H12" s="339">
        <v>2204.3393159933848</v>
      </c>
      <c r="I12" s="339">
        <v>1631.7409528921771</v>
      </c>
      <c r="J12" s="339">
        <v>2071.3231757745598</v>
      </c>
      <c r="K12" s="646"/>
      <c r="L12" s="183" t="s">
        <v>150</v>
      </c>
      <c r="M12" s="339">
        <v>3936.8355874119356</v>
      </c>
      <c r="N12" s="339">
        <v>5443.1468062442927</v>
      </c>
      <c r="O12" s="653"/>
      <c r="P12" s="598"/>
      <c r="Q12" s="598"/>
      <c r="T12" s="356"/>
      <c r="U12" s="569"/>
      <c r="V12" s="649"/>
      <c r="W12" s="655"/>
      <c r="X12" s="653"/>
      <c r="Y12" s="653"/>
      <c r="Z12" s="598"/>
      <c r="AA12" s="598"/>
      <c r="AB12" s="569"/>
      <c r="AC12" s="569"/>
      <c r="AD12" s="661"/>
    </row>
    <row r="13" spans="2:30" s="20" customFormat="1">
      <c r="B13" s="25" t="s">
        <v>151</v>
      </c>
      <c r="C13" s="670">
        <v>0.2232975104945146</v>
      </c>
      <c r="D13" s="670">
        <v>0.23771442471671927</v>
      </c>
      <c r="E13" s="670">
        <v>0.10755032101248176</v>
      </c>
      <c r="F13" s="670">
        <v>0.23651657723572861</v>
      </c>
      <c r="G13" s="670">
        <v>0.28245938012469296</v>
      </c>
      <c r="H13" s="670">
        <v>0.33442606329243368</v>
      </c>
      <c r="I13" s="670">
        <v>0.30432855980779316</v>
      </c>
      <c r="J13" s="670">
        <v>0.3546603876150396</v>
      </c>
      <c r="K13" s="647"/>
      <c r="L13" s="25" t="s">
        <v>151</v>
      </c>
      <c r="M13" s="670">
        <f>M12/M11</f>
        <v>0.22871421031595579</v>
      </c>
      <c r="N13" s="670">
        <f>N12/N11</f>
        <v>0.25468736438994893</v>
      </c>
      <c r="O13" s="662"/>
      <c r="P13" s="663"/>
      <c r="Q13" s="663"/>
      <c r="T13" s="648"/>
      <c r="U13" s="569"/>
      <c r="V13" s="649"/>
      <c r="W13" s="662"/>
      <c r="X13" s="662"/>
      <c r="Y13" s="662"/>
      <c r="Z13" s="663"/>
      <c r="AA13" s="663"/>
      <c r="AB13" s="569"/>
      <c r="AC13" s="569"/>
      <c r="AD13" s="661"/>
    </row>
    <row r="14" spans="2:30" s="20" customFormat="1">
      <c r="B14" s="25" t="s">
        <v>259</v>
      </c>
      <c r="C14" s="309">
        <v>720.377906515105</v>
      </c>
      <c r="D14" s="309">
        <v>923.89993107315433</v>
      </c>
      <c r="E14" s="309">
        <v>169.12625098106656</v>
      </c>
      <c r="F14" s="309">
        <v>1094.2305209794499</v>
      </c>
      <c r="G14" s="309">
        <v>1200.2281562294161</v>
      </c>
      <c r="H14" s="309">
        <v>1892.892944049222</v>
      </c>
      <c r="I14" s="309">
        <v>1313.3559839393979</v>
      </c>
      <c r="J14" s="309">
        <v>1760.2578467209385</v>
      </c>
      <c r="K14" s="645"/>
      <c r="L14" s="25" t="s">
        <v>259</v>
      </c>
      <c r="M14" s="339">
        <v>2931.832255708619</v>
      </c>
      <c r="N14" s="339">
        <v>4356.4778722391547</v>
      </c>
      <c r="O14" s="653"/>
      <c r="P14" s="598"/>
      <c r="Q14" s="598"/>
      <c r="T14" s="598"/>
      <c r="U14" s="569"/>
      <c r="V14" s="649"/>
      <c r="W14" s="655"/>
      <c r="X14" s="653"/>
      <c r="Y14" s="653"/>
      <c r="Z14" s="598"/>
      <c r="AA14" s="598"/>
      <c r="AB14" s="569"/>
      <c r="AC14" s="569"/>
      <c r="AD14" s="661"/>
    </row>
    <row r="15" spans="2:30" s="20" customFormat="1">
      <c r="B15" s="25" t="s">
        <v>348</v>
      </c>
      <c r="C15" s="309">
        <v>86.03719457439496</v>
      </c>
      <c r="D15" s="309">
        <v>479.75692586783146</v>
      </c>
      <c r="E15" s="309">
        <v>-225.61533279971513</v>
      </c>
      <c r="F15" s="309">
        <v>568.40876813099283</v>
      </c>
      <c r="G15" s="309">
        <v>640.028344183787</v>
      </c>
      <c r="H15" s="309">
        <v>847.34522048493523</v>
      </c>
      <c r="I15" s="309">
        <v>751.50115796265175</v>
      </c>
      <c r="J15" s="309">
        <v>1277.0105013784014</v>
      </c>
      <c r="K15" s="645"/>
      <c r="L15" s="25" t="s">
        <v>348</v>
      </c>
      <c r="M15" s="339">
        <v>1026.1765142880381</v>
      </c>
      <c r="N15" s="339">
        <v>1830.1669999999999</v>
      </c>
      <c r="O15" s="665"/>
      <c r="P15" s="598"/>
      <c r="Q15" s="598"/>
      <c r="T15" s="598"/>
      <c r="U15" s="569"/>
      <c r="V15" s="664"/>
      <c r="W15" s="665"/>
      <c r="X15" s="665"/>
      <c r="Y15" s="665"/>
      <c r="Z15" s="598"/>
      <c r="AA15" s="598"/>
      <c r="AB15" s="569"/>
      <c r="AC15" s="569"/>
      <c r="AD15" s="661"/>
    </row>
    <row r="16" spans="2:30" s="20" customFormat="1">
      <c r="B16" s="142" t="s">
        <v>349</v>
      </c>
      <c r="C16" s="309">
        <v>11306.866596428583</v>
      </c>
      <c r="D16" s="309">
        <v>10593.413209045615</v>
      </c>
      <c r="E16" s="309">
        <v>10347.484273405613</v>
      </c>
      <c r="F16" s="309">
        <v>10183.344287480459</v>
      </c>
      <c r="G16" s="309">
        <v>9905.6261640356151</v>
      </c>
      <c r="H16" s="309">
        <v>9263.5319589357878</v>
      </c>
      <c r="I16" s="309">
        <v>9451.8613478740044</v>
      </c>
      <c r="J16" s="309">
        <v>8616.6632577536202</v>
      </c>
      <c r="K16" s="539"/>
      <c r="L16" s="142" t="s">
        <v>349</v>
      </c>
      <c r="M16" s="309">
        <v>10593.413209045615</v>
      </c>
      <c r="N16" s="309">
        <v>9263.5319589357878</v>
      </c>
      <c r="O16" s="653"/>
      <c r="P16" s="653"/>
      <c r="Q16" s="653"/>
      <c r="R16" s="24"/>
      <c r="T16" s="283"/>
      <c r="U16" s="569"/>
      <c r="V16" s="283"/>
      <c r="W16" s="644"/>
      <c r="X16" s="355"/>
      <c r="Y16" s="355"/>
      <c r="Z16" s="355"/>
      <c r="AA16" s="355"/>
      <c r="AB16" s="666"/>
      <c r="AC16" s="569"/>
      <c r="AD16" s="661"/>
    </row>
    <row r="17" spans="2:30" s="20" customFormat="1">
      <c r="B17" s="9"/>
      <c r="C17" s="9"/>
      <c r="D17" s="9"/>
      <c r="E17" s="9"/>
      <c r="F17" s="9"/>
      <c r="G17" s="9"/>
      <c r="H17" s="9"/>
      <c r="I17" s="9"/>
      <c r="J17" s="9"/>
      <c r="K17" s="9"/>
      <c r="L17" s="26"/>
      <c r="M17" s="374"/>
      <c r="N17" s="149"/>
      <c r="O17" s="653"/>
      <c r="P17" s="653"/>
      <c r="Q17" s="653"/>
      <c r="T17" s="539"/>
      <c r="U17" s="569"/>
      <c r="V17" s="283"/>
      <c r="W17" s="644"/>
      <c r="X17" s="355"/>
      <c r="Y17" s="355"/>
      <c r="Z17" s="355"/>
      <c r="AA17" s="355"/>
      <c r="AB17" s="569"/>
      <c r="AC17" s="569"/>
      <c r="AD17" s="661"/>
    </row>
    <row r="18" spans="2:30">
      <c r="B18" s="671" t="s">
        <v>294</v>
      </c>
      <c r="C18" s="30"/>
      <c r="D18" s="30"/>
      <c r="E18" s="30"/>
      <c r="F18" s="30"/>
      <c r="G18" s="30"/>
      <c r="H18" s="30"/>
      <c r="I18" s="31"/>
      <c r="J18" s="31"/>
      <c r="K18" s="31"/>
      <c r="L18" s="672" t="s">
        <v>294</v>
      </c>
      <c r="M18" s="651"/>
      <c r="N18" s="651"/>
      <c r="O18" s="651"/>
      <c r="P18" s="651"/>
      <c r="Q18" s="651"/>
      <c r="R18" s="649"/>
      <c r="S18" s="649"/>
      <c r="T18" s="667"/>
      <c r="U18" s="539"/>
      <c r="V18" s="650"/>
      <c r="W18" s="651"/>
      <c r="X18" s="651"/>
      <c r="Y18" s="651"/>
      <c r="Z18" s="651"/>
      <c r="AA18" s="651"/>
      <c r="AB18" s="649"/>
      <c r="AC18" s="649"/>
      <c r="AD18" s="661"/>
    </row>
    <row r="19" spans="2:30" s="27" customFormat="1" ht="18.5" customHeight="1">
      <c r="B19" s="9"/>
      <c r="C19" s="9"/>
      <c r="D19" s="9"/>
      <c r="E19" s="9"/>
      <c r="F19" s="9"/>
      <c r="G19" s="9"/>
      <c r="H19" s="9"/>
      <c r="I19" s="9"/>
      <c r="J19" s="9"/>
      <c r="K19" s="9"/>
      <c r="L19" s="649"/>
      <c r="M19" s="652"/>
      <c r="N19" s="653"/>
      <c r="O19" s="653"/>
      <c r="P19" s="653"/>
      <c r="Q19" s="653"/>
      <c r="R19" s="654"/>
      <c r="S19" s="654"/>
      <c r="T19" s="539"/>
      <c r="U19" s="646"/>
      <c r="V19" s="649"/>
      <c r="W19" s="652"/>
      <c r="X19" s="653"/>
      <c r="Y19" s="653"/>
      <c r="Z19" s="653"/>
      <c r="AA19" s="653"/>
      <c r="AB19" s="654"/>
      <c r="AC19" s="654"/>
      <c r="AD19" s="661"/>
    </row>
    <row r="20" spans="2:30" s="27" customFormat="1">
      <c r="B20" s="9"/>
      <c r="C20" s="21"/>
      <c r="I20" s="185"/>
      <c r="J20" s="185"/>
      <c r="K20" s="185"/>
      <c r="L20" s="649"/>
      <c r="M20" s="655"/>
      <c r="N20" s="656"/>
      <c r="O20" s="656"/>
      <c r="P20" s="656"/>
      <c r="Q20" s="656"/>
      <c r="R20" s="654"/>
      <c r="S20" s="654"/>
      <c r="T20" s="668"/>
      <c r="U20" s="646"/>
      <c r="V20" s="649"/>
      <c r="W20" s="655"/>
      <c r="X20" s="656"/>
      <c r="Y20" s="656"/>
      <c r="Z20" s="656"/>
      <c r="AA20" s="656"/>
      <c r="AB20" s="654"/>
      <c r="AC20" s="654"/>
      <c r="AD20" s="661"/>
    </row>
    <row r="21" spans="2:30" s="27" customFormat="1">
      <c r="B21" s="186"/>
      <c r="C21" s="21"/>
      <c r="L21" s="657"/>
      <c r="M21" s="658"/>
      <c r="N21" s="659"/>
      <c r="O21" s="659"/>
      <c r="P21" s="659"/>
      <c r="Q21" s="659"/>
      <c r="R21" s="654"/>
      <c r="S21" s="654"/>
      <c r="T21" s="595"/>
      <c r="U21" s="646"/>
      <c r="V21" s="657"/>
      <c r="W21" s="658"/>
      <c r="X21" s="659"/>
      <c r="Y21" s="659"/>
      <c r="Z21" s="659"/>
      <c r="AA21" s="659"/>
      <c r="AB21" s="654"/>
      <c r="AC21" s="654"/>
      <c r="AD21" s="661"/>
    </row>
    <row r="22" spans="2:30" ht="20.25" customHeight="1">
      <c r="B22" s="91"/>
      <c r="L22" s="657"/>
      <c r="M22" s="658"/>
      <c r="N22" s="468"/>
      <c r="O22" s="468"/>
      <c r="P22" s="468"/>
      <c r="Q22" s="468"/>
      <c r="R22" s="649"/>
      <c r="S22" s="649"/>
      <c r="T22" s="310"/>
      <c r="U22" s="539"/>
      <c r="V22" s="657"/>
      <c r="W22" s="658"/>
      <c r="X22" s="468"/>
      <c r="Y22" s="468"/>
      <c r="Z22" s="468"/>
      <c r="AA22" s="468"/>
      <c r="AB22" s="649"/>
      <c r="AC22" s="649"/>
      <c r="AD22" s="539"/>
    </row>
    <row r="23" spans="2:30">
      <c r="N23" s="310"/>
      <c r="T23" s="310"/>
      <c r="U23" s="539"/>
      <c r="V23" s="649"/>
      <c r="W23" s="649"/>
      <c r="X23" s="649"/>
      <c r="Y23" s="649"/>
      <c r="Z23" s="649"/>
      <c r="AA23" s="649"/>
      <c r="AB23" s="649"/>
      <c r="AC23" s="649"/>
      <c r="AD23" s="539"/>
    </row>
    <row r="24" spans="2:30">
      <c r="B24" s="41"/>
      <c r="N24" s="310"/>
      <c r="V24" s="689"/>
      <c r="W24" s="689"/>
      <c r="X24" s="689"/>
      <c r="Y24" s="689"/>
      <c r="Z24" s="689"/>
      <c r="AA24" s="641"/>
    </row>
    <row r="25" spans="2:30">
      <c r="V25" s="438"/>
      <c r="W25" s="438"/>
      <c r="X25" s="438"/>
      <c r="Y25" s="438"/>
      <c r="Z25" s="438"/>
      <c r="AA25" s="438"/>
    </row>
  </sheetData>
  <mergeCells count="4">
    <mergeCell ref="B6:I6"/>
    <mergeCell ref="V6:Z6"/>
    <mergeCell ref="V24:Z24"/>
    <mergeCell ref="L6:N6"/>
  </mergeCells>
  <pageMargins left="0.28000000000000003" right="0.19" top="0.75" bottom="0.75" header="0.3" footer="0.3"/>
  <pageSetup scale="3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B2:AD25"/>
  <sheetViews>
    <sheetView showGridLines="0" zoomScale="55" zoomScaleNormal="55" zoomScaleSheetLayoutView="70" zoomScalePageLayoutView="50" workbookViewId="0">
      <selection activeCell="L18" sqref="L18"/>
    </sheetView>
  </sheetViews>
  <sheetFormatPr defaultColWidth="9.1796875" defaultRowHeight="18"/>
  <cols>
    <col min="1" max="1" width="3.453125" style="9" customWidth="1"/>
    <col min="2" max="2" width="72.1796875" style="9" customWidth="1"/>
    <col min="3" max="20" width="12.453125" style="16" customWidth="1"/>
    <col min="21" max="21" width="5.453125" style="9" customWidth="1"/>
    <col min="22" max="22" width="68.453125" style="9" customWidth="1"/>
    <col min="23" max="23" width="14.453125" style="9" customWidth="1"/>
    <col min="24" max="25" width="11.1796875" style="9" customWidth="1"/>
    <col min="26" max="26" width="13.453125" style="9" bestFit="1" customWidth="1"/>
    <col min="27" max="27" width="13.453125" style="9" customWidth="1"/>
    <col min="28" max="28" width="2.453125" style="9" customWidth="1"/>
    <col min="29" max="16384" width="9.1796875" style="9"/>
  </cols>
  <sheetData>
    <row r="2" spans="2:30" s="10" customFormat="1" ht="17.5">
      <c r="C2" s="11"/>
      <c r="D2" s="11"/>
      <c r="E2" s="11"/>
      <c r="F2" s="11"/>
      <c r="G2" s="11"/>
      <c r="H2" s="11"/>
      <c r="I2" s="11"/>
      <c r="J2" s="11"/>
      <c r="K2" s="11"/>
      <c r="L2" s="11"/>
      <c r="M2" s="11"/>
      <c r="N2" s="11"/>
      <c r="O2" s="11"/>
      <c r="P2" s="11"/>
      <c r="Q2" s="11"/>
      <c r="R2" s="11"/>
      <c r="S2" s="11"/>
      <c r="T2" s="11"/>
    </row>
    <row r="3" spans="2:30" s="10" customFormat="1" ht="55" customHeight="1">
      <c r="C3" s="11"/>
      <c r="D3" s="11" t="s">
        <v>164</v>
      </c>
      <c r="E3" s="11"/>
      <c r="F3" s="11"/>
      <c r="G3" s="11"/>
      <c r="H3" s="11"/>
      <c r="I3" s="11"/>
      <c r="J3" s="11"/>
      <c r="K3" s="11"/>
      <c r="L3" s="11"/>
      <c r="M3" s="11"/>
      <c r="N3" s="11"/>
      <c r="O3" s="11"/>
      <c r="P3" s="11"/>
      <c r="Q3" s="11"/>
      <c r="R3" s="11"/>
      <c r="S3" s="11"/>
      <c r="T3" s="11"/>
    </row>
    <row r="4" spans="2:30" s="10" customFormat="1" ht="18.5" thickBot="1">
      <c r="B4" s="12" t="s">
        <v>161</v>
      </c>
      <c r="C4" s="13"/>
      <c r="D4" s="13"/>
      <c r="E4" s="13"/>
      <c r="F4" s="13"/>
      <c r="G4" s="13"/>
      <c r="H4" s="13"/>
      <c r="I4" s="13"/>
      <c r="J4" s="13"/>
      <c r="K4" s="13"/>
      <c r="L4" s="13"/>
      <c r="M4" s="13"/>
      <c r="N4" s="13"/>
      <c r="O4" s="13"/>
      <c r="P4" s="13"/>
      <c r="Q4" s="13"/>
      <c r="R4" s="13"/>
      <c r="S4" s="13"/>
      <c r="T4" s="13"/>
      <c r="U4" s="13"/>
      <c r="V4" s="14"/>
      <c r="W4" s="14"/>
      <c r="X4" s="13"/>
      <c r="Y4" s="13"/>
      <c r="Z4" s="13"/>
      <c r="AA4" s="538"/>
    </row>
    <row r="5" spans="2:30" ht="20" thickTop="1">
      <c r="B5" s="15"/>
    </row>
    <row r="6" spans="2:30" ht="19.5">
      <c r="B6" s="685" t="s">
        <v>3</v>
      </c>
      <c r="C6" s="685"/>
      <c r="D6" s="685"/>
      <c r="E6" s="685"/>
      <c r="F6" s="685"/>
      <c r="G6" s="685"/>
      <c r="H6" s="685"/>
      <c r="I6" s="685"/>
      <c r="J6" s="215"/>
      <c r="K6" s="315"/>
      <c r="L6" s="333"/>
      <c r="M6" s="452"/>
      <c r="N6" s="497"/>
      <c r="O6" s="520"/>
      <c r="P6" s="527"/>
      <c r="Q6" s="441"/>
      <c r="R6" s="537"/>
      <c r="S6" s="537"/>
      <c r="T6" s="537"/>
      <c r="V6" s="685" t="s">
        <v>4</v>
      </c>
      <c r="W6" s="685"/>
      <c r="X6" s="685"/>
      <c r="Y6" s="685"/>
      <c r="Z6" s="685"/>
      <c r="AA6" s="537"/>
    </row>
    <row r="7" spans="2:30" ht="8.25" customHeight="1"/>
    <row r="8" spans="2:30" ht="9" customHeight="1"/>
    <row r="9" spans="2:30"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17"/>
      <c r="V9" s="17"/>
      <c r="W9" s="378">
        <v>2016</v>
      </c>
      <c r="X9" s="378">
        <v>2017</v>
      </c>
      <c r="Y9" s="378">
        <v>2018</v>
      </c>
      <c r="Z9" s="378">
        <v>2019</v>
      </c>
      <c r="AA9" s="378">
        <v>2020</v>
      </c>
    </row>
    <row r="10" spans="2:30" ht="6.75" customHeight="1">
      <c r="C10" s="17"/>
      <c r="D10" s="17"/>
      <c r="E10" s="17"/>
      <c r="F10" s="17"/>
      <c r="G10" s="17"/>
      <c r="H10" s="17"/>
      <c r="I10" s="17"/>
      <c r="J10" s="17"/>
      <c r="K10" s="17"/>
      <c r="L10" s="17"/>
      <c r="M10" s="17"/>
      <c r="N10" s="17"/>
      <c r="O10" s="17"/>
      <c r="P10" s="17"/>
      <c r="Q10" s="17"/>
      <c r="R10" s="17"/>
      <c r="S10" s="374"/>
      <c r="T10" s="374"/>
      <c r="U10" s="17"/>
      <c r="V10" s="17"/>
      <c r="W10" s="17"/>
      <c r="X10" s="17"/>
      <c r="Y10" s="17"/>
      <c r="Z10" s="17"/>
      <c r="AA10" s="17"/>
    </row>
    <row r="11" spans="2:30" s="18" customFormat="1">
      <c r="B11" s="183" t="s">
        <v>11</v>
      </c>
      <c r="C11" s="369">
        <v>0.69</v>
      </c>
      <c r="D11" s="174">
        <v>2.1</v>
      </c>
      <c r="E11" s="174">
        <v>0.8</v>
      </c>
      <c r="F11" s="174">
        <v>2.4</v>
      </c>
      <c r="G11" s="174">
        <v>0.9</v>
      </c>
      <c r="H11" s="174">
        <v>1.2</v>
      </c>
      <c r="I11" s="174">
        <v>1.3</v>
      </c>
      <c r="J11" s="174">
        <v>4.5510000000000002</v>
      </c>
      <c r="K11" s="174">
        <v>0.73899999999999999</v>
      </c>
      <c r="L11" s="174">
        <v>1.738</v>
      </c>
      <c r="M11" s="174">
        <v>2.3679999999999999</v>
      </c>
      <c r="N11" s="446">
        <v>2.2610000000000001</v>
      </c>
      <c r="O11" s="174">
        <v>0.98799999999999999</v>
      </c>
      <c r="P11" s="174">
        <v>0.995</v>
      </c>
      <c r="Q11" s="174">
        <v>2.14</v>
      </c>
      <c r="R11" s="174">
        <v>2.2000000000000002</v>
      </c>
      <c r="S11" s="326">
        <v>0.9</v>
      </c>
      <c r="T11" s="326">
        <v>0.9</v>
      </c>
      <c r="V11" s="475" t="s">
        <v>11</v>
      </c>
      <c r="W11" s="446">
        <v>4</v>
      </c>
      <c r="X11" s="446">
        <v>6</v>
      </c>
      <c r="Y11" s="446">
        <v>7.8869999999999996</v>
      </c>
      <c r="Z11" s="446">
        <v>7.1059999999999999</v>
      </c>
      <c r="AA11" s="446">
        <v>6.3</v>
      </c>
      <c r="AD11" s="19"/>
    </row>
    <row r="12" spans="2:30" s="20" customFormat="1">
      <c r="B12" s="259" t="s">
        <v>150</v>
      </c>
      <c r="C12" s="370">
        <v>0.06</v>
      </c>
      <c r="D12" s="143">
        <v>0.7</v>
      </c>
      <c r="E12" s="143">
        <v>0.4</v>
      </c>
      <c r="F12" s="143">
        <v>1.8</v>
      </c>
      <c r="G12" s="143">
        <v>0.2</v>
      </c>
      <c r="H12" s="143">
        <v>0.6</v>
      </c>
      <c r="I12" s="143">
        <v>0.5</v>
      </c>
      <c r="J12" s="143">
        <v>3.298</v>
      </c>
      <c r="K12" s="143">
        <v>0.113</v>
      </c>
      <c r="L12" s="143">
        <v>1.623</v>
      </c>
      <c r="M12" s="143">
        <v>1.712</v>
      </c>
      <c r="N12" s="230">
        <v>1.0469999999999999</v>
      </c>
      <c r="O12" s="230">
        <v>0.27200000000000002</v>
      </c>
      <c r="P12" s="230">
        <v>0.41399999999999998</v>
      </c>
      <c r="Q12" s="230">
        <v>0.63500000000000001</v>
      </c>
      <c r="R12" s="230">
        <v>1.1000000000000001</v>
      </c>
      <c r="S12" s="363">
        <v>0.3</v>
      </c>
      <c r="T12" s="326">
        <v>0.7</v>
      </c>
      <c r="V12" s="259" t="s">
        <v>150</v>
      </c>
      <c r="W12" s="476">
        <v>2.2000000000000002</v>
      </c>
      <c r="X12" s="232">
        <v>2.9</v>
      </c>
      <c r="Y12" s="232">
        <v>4.5979999999999999</v>
      </c>
      <c r="Z12" s="230">
        <v>4.4950000000000001</v>
      </c>
      <c r="AA12" s="230">
        <v>2.4</v>
      </c>
      <c r="AD12" s="19"/>
    </row>
    <row r="13" spans="2:30" s="20" customFormat="1">
      <c r="B13" s="25" t="s">
        <v>151</v>
      </c>
      <c r="C13" s="161">
        <v>8.6999999999999994E-2</v>
      </c>
      <c r="D13" s="161">
        <v>0.33700000000000002</v>
      </c>
      <c r="E13" s="161">
        <v>0.42899999999999999</v>
      </c>
      <c r="F13" s="161">
        <v>0.73199999999999998</v>
      </c>
      <c r="G13" s="161">
        <v>0.27500000000000002</v>
      </c>
      <c r="H13" s="161">
        <v>0.53400000000000003</v>
      </c>
      <c r="I13" s="130">
        <v>0.33900000000000002</v>
      </c>
      <c r="J13" s="130">
        <v>0.72499999999999998</v>
      </c>
      <c r="K13" s="266">
        <v>0.153</v>
      </c>
      <c r="L13" s="266">
        <v>0.93400000000000005</v>
      </c>
      <c r="M13" s="266">
        <v>0.72299999999999998</v>
      </c>
      <c r="N13" s="367">
        <f>N12/N11</f>
        <v>0.46306943830163638</v>
      </c>
      <c r="O13" s="516">
        <v>0.27500000000000002</v>
      </c>
      <c r="P13" s="516">
        <v>0.41599999999999998</v>
      </c>
      <c r="Q13" s="516">
        <v>0.29699999999999999</v>
      </c>
      <c r="R13" s="516">
        <v>0.50700000000000001</v>
      </c>
      <c r="S13" s="516">
        <v>0.318</v>
      </c>
      <c r="T13" s="367">
        <v>0.75700000000000001</v>
      </c>
      <c r="V13" s="257" t="s">
        <v>151</v>
      </c>
      <c r="W13" s="366">
        <v>0.55700000000000005</v>
      </c>
      <c r="X13" s="366">
        <v>0.48</v>
      </c>
      <c r="Y13" s="366">
        <v>0.58299999999999996</v>
      </c>
      <c r="Z13" s="368">
        <f>Z12/Z11</f>
        <v>0.63256403039684772</v>
      </c>
      <c r="AA13" s="368">
        <v>0.38500000000000001</v>
      </c>
      <c r="AD13" s="19"/>
    </row>
    <row r="14" spans="2:30" s="20" customFormat="1">
      <c r="B14" s="25" t="s">
        <v>225</v>
      </c>
      <c r="C14" s="174">
        <v>-0.16</v>
      </c>
      <c r="D14" s="174">
        <v>0.3</v>
      </c>
      <c r="E14" s="174">
        <v>0.2</v>
      </c>
      <c r="F14" s="174">
        <v>1.3</v>
      </c>
      <c r="G14" s="174">
        <v>0.04</v>
      </c>
      <c r="H14" s="174">
        <v>0.33</v>
      </c>
      <c r="I14" s="174">
        <v>0.2</v>
      </c>
      <c r="J14" s="174">
        <v>2.5870000000000002</v>
      </c>
      <c r="K14" s="174">
        <v>-3.7999999999999999E-2</v>
      </c>
      <c r="L14" s="174">
        <v>1.0980000000000001</v>
      </c>
      <c r="M14" s="174">
        <v>1.165</v>
      </c>
      <c r="N14" s="446">
        <v>1.1080000000000001</v>
      </c>
      <c r="O14" s="174">
        <v>0.155</v>
      </c>
      <c r="P14" s="174">
        <v>8.7999999999999995E-2</v>
      </c>
      <c r="Q14" s="174">
        <v>0.46899999999999997</v>
      </c>
      <c r="R14" s="174">
        <v>0.6</v>
      </c>
      <c r="S14" s="326">
        <v>0</v>
      </c>
      <c r="T14" s="446">
        <v>0.3</v>
      </c>
      <c r="V14" s="257" t="s">
        <v>152</v>
      </c>
      <c r="W14" s="458">
        <v>0.6</v>
      </c>
      <c r="X14" s="372">
        <v>1.7</v>
      </c>
      <c r="Y14" s="372">
        <v>3.1469999999999998</v>
      </c>
      <c r="Z14" s="446">
        <v>3.3330000000000002</v>
      </c>
      <c r="AA14" s="446">
        <v>1.4</v>
      </c>
      <c r="AD14" s="19"/>
    </row>
    <row r="15" spans="2:30" s="20" customFormat="1">
      <c r="B15" s="142" t="s">
        <v>222</v>
      </c>
      <c r="C15" s="174">
        <v>-1.3</v>
      </c>
      <c r="D15" s="174">
        <v>1.4</v>
      </c>
      <c r="E15" s="174">
        <v>-1.9</v>
      </c>
      <c r="F15" s="174">
        <v>1.2</v>
      </c>
      <c r="G15" s="174">
        <v>0.8</v>
      </c>
      <c r="H15" s="174">
        <v>0.9</v>
      </c>
      <c r="I15" s="174">
        <v>0.5</v>
      </c>
      <c r="J15" s="174">
        <v>-0.17799999999999999</v>
      </c>
      <c r="K15" s="174">
        <v>0.60899999999999999</v>
      </c>
      <c r="L15" s="174">
        <v>-0.3</v>
      </c>
      <c r="M15" s="174">
        <v>-0.56599999999999995</v>
      </c>
      <c r="N15" s="446">
        <v>1.145</v>
      </c>
      <c r="O15" s="174">
        <v>0.188</v>
      </c>
      <c r="P15" s="174">
        <v>1.4</v>
      </c>
      <c r="Q15" s="174">
        <v>2</v>
      </c>
      <c r="R15" s="174">
        <v>2.7</v>
      </c>
      <c r="S15" s="326">
        <v>2.8</v>
      </c>
      <c r="T15" s="446">
        <v>2.6</v>
      </c>
      <c r="V15" s="477" t="s">
        <v>222</v>
      </c>
      <c r="W15" s="258">
        <v>1.2</v>
      </c>
      <c r="X15" s="258">
        <v>1.2</v>
      </c>
      <c r="Y15" s="258">
        <f>I15</f>
        <v>0.5</v>
      </c>
      <c r="Z15" s="446">
        <v>1.14533</v>
      </c>
      <c r="AA15" s="446">
        <v>2.7</v>
      </c>
      <c r="AD15" s="19"/>
    </row>
    <row r="16" spans="2:30" s="20" customFormat="1">
      <c r="B16" s="145"/>
      <c r="C16" s="9"/>
      <c r="D16" s="9"/>
      <c r="E16" s="9"/>
      <c r="F16" s="9"/>
      <c r="G16" s="9"/>
      <c r="H16" s="9"/>
      <c r="I16" s="9"/>
      <c r="J16" s="9"/>
      <c r="K16" s="9"/>
      <c r="L16" s="9"/>
      <c r="M16" s="9"/>
      <c r="N16" s="289"/>
      <c r="O16" s="9"/>
      <c r="P16" s="9"/>
      <c r="Q16" s="9"/>
      <c r="R16" s="9"/>
      <c r="S16" s="26"/>
      <c r="T16" s="26"/>
      <c r="V16" s="26"/>
      <c r="W16" s="374"/>
      <c r="X16" s="149"/>
      <c r="Y16" s="149"/>
      <c r="Z16" s="149"/>
      <c r="AA16" s="149"/>
      <c r="AB16" s="24"/>
      <c r="AD16" s="19"/>
    </row>
    <row r="17" spans="2:30" s="20" customFormat="1">
      <c r="B17" s="9"/>
      <c r="C17" s="9"/>
      <c r="D17" s="9"/>
      <c r="E17" s="9"/>
      <c r="F17" s="9"/>
      <c r="G17" s="9"/>
      <c r="H17" s="9"/>
      <c r="I17" s="9"/>
      <c r="J17" s="9"/>
      <c r="K17" s="9"/>
      <c r="L17" s="9"/>
      <c r="M17" s="9"/>
      <c r="N17" s="9"/>
      <c r="O17" s="9"/>
      <c r="P17" s="9"/>
      <c r="Q17" s="9"/>
      <c r="R17" s="9"/>
      <c r="S17" s="9"/>
      <c r="T17" s="9"/>
      <c r="V17" s="26"/>
      <c r="W17" s="374"/>
      <c r="X17" s="149"/>
      <c r="Y17" s="149"/>
      <c r="Z17" s="149"/>
      <c r="AA17" s="149"/>
      <c r="AD17" s="19"/>
    </row>
    <row r="18" spans="2:30" ht="18.5" thickBot="1">
      <c r="B18" s="184"/>
      <c r="C18" s="30"/>
      <c r="D18" s="30"/>
      <c r="E18" s="30"/>
      <c r="F18" s="30"/>
      <c r="G18" s="30"/>
      <c r="H18" s="30"/>
      <c r="I18" s="31"/>
      <c r="J18" s="31"/>
      <c r="K18" s="31"/>
      <c r="L18" s="31"/>
      <c r="M18" s="31"/>
      <c r="N18" s="31"/>
      <c r="O18" s="31"/>
      <c r="P18" s="31"/>
      <c r="Q18" s="31"/>
      <c r="R18" s="31"/>
      <c r="S18" s="31"/>
      <c r="T18" s="31"/>
      <c r="V18" s="106" t="s">
        <v>154</v>
      </c>
      <c r="W18" s="349"/>
      <c r="X18" s="349"/>
      <c r="Y18" s="349"/>
      <c r="Z18" s="349"/>
      <c r="AA18" s="349"/>
      <c r="AD18" s="19"/>
    </row>
    <row r="19" spans="2:30" s="27" customFormat="1" ht="5.25" customHeight="1">
      <c r="B19" s="9"/>
      <c r="C19" s="9"/>
      <c r="D19" s="9"/>
      <c r="E19" s="9"/>
      <c r="F19" s="9"/>
      <c r="G19" s="9"/>
      <c r="H19" s="9"/>
      <c r="I19" s="9"/>
      <c r="J19" s="9"/>
      <c r="K19" s="9"/>
      <c r="L19" s="9"/>
      <c r="M19" s="9"/>
      <c r="N19" s="9"/>
      <c r="O19" s="9"/>
      <c r="P19" s="9"/>
      <c r="Q19" s="9"/>
      <c r="R19" s="9"/>
      <c r="S19" s="9"/>
      <c r="T19" s="9"/>
      <c r="U19" s="28"/>
      <c r="V19" s="147"/>
      <c r="W19" s="437"/>
      <c r="X19" s="377"/>
      <c r="Y19" s="377"/>
      <c r="Z19" s="377"/>
      <c r="AA19" s="377"/>
      <c r="AD19" s="19"/>
    </row>
    <row r="20" spans="2:30" s="27" customFormat="1">
      <c r="B20" s="9"/>
      <c r="C20" s="21"/>
      <c r="I20" s="185"/>
      <c r="J20" s="185"/>
      <c r="K20" s="185"/>
      <c r="L20" s="185"/>
      <c r="M20" s="185"/>
      <c r="N20" s="185"/>
      <c r="O20" s="185"/>
      <c r="P20" s="185"/>
      <c r="Q20" s="185"/>
      <c r="R20" s="185"/>
      <c r="S20" s="185"/>
      <c r="T20" s="185"/>
      <c r="U20" s="28"/>
      <c r="V20" s="25" t="s">
        <v>326</v>
      </c>
      <c r="W20" s="170"/>
      <c r="X20" s="189">
        <v>391.48340000000002</v>
      </c>
      <c r="Y20" s="189">
        <v>326.83440000000013</v>
      </c>
      <c r="Z20" s="250">
        <v>504.84059999999999</v>
      </c>
      <c r="AA20" s="434">
        <v>462.65060000000011</v>
      </c>
      <c r="AD20" s="19"/>
    </row>
    <row r="21" spans="2:30" s="27" customFormat="1">
      <c r="B21" s="186"/>
      <c r="C21" s="21"/>
      <c r="U21" s="28"/>
      <c r="V21" s="187" t="s">
        <v>200</v>
      </c>
      <c r="W21" s="188"/>
      <c r="X21" s="371">
        <v>0.6742015114817127</v>
      </c>
      <c r="Y21" s="371">
        <v>0.56092381952450521</v>
      </c>
      <c r="Z21" s="432">
        <v>0.68069188571600614</v>
      </c>
      <c r="AA21" s="433">
        <v>0.7019856885520086</v>
      </c>
      <c r="AD21" s="19"/>
    </row>
    <row r="22" spans="2:30" ht="20.25" customHeight="1">
      <c r="B22" s="91"/>
      <c r="V22" s="187" t="s">
        <v>280</v>
      </c>
      <c r="W22" s="188"/>
      <c r="X22" s="179">
        <v>0.3257984885182873</v>
      </c>
      <c r="Y22" s="179">
        <v>0.43907618047549474</v>
      </c>
      <c r="Z22" s="465">
        <v>0.31930811428399386</v>
      </c>
      <c r="AA22" s="565">
        <v>0.29801431144799134</v>
      </c>
    </row>
    <row r="23" spans="2:30">
      <c r="N23" s="310"/>
    </row>
    <row r="24" spans="2:30">
      <c r="B24" s="41"/>
      <c r="N24" s="310"/>
      <c r="V24" s="689" t="s">
        <v>281</v>
      </c>
      <c r="W24" s="689"/>
      <c r="X24" s="689"/>
      <c r="Y24" s="689"/>
      <c r="Z24" s="689"/>
      <c r="AA24" s="532"/>
    </row>
    <row r="25" spans="2:30">
      <c r="V25" s="438"/>
      <c r="W25" s="438"/>
      <c r="X25" s="438"/>
      <c r="Y25" s="438"/>
      <c r="Z25" s="438"/>
      <c r="AA25" s="438"/>
    </row>
  </sheetData>
  <mergeCells count="3">
    <mergeCell ref="B6:I6"/>
    <mergeCell ref="V6:Z6"/>
    <mergeCell ref="V24:Z24"/>
  </mergeCells>
  <phoneticPr fontId="247" type="noConversion"/>
  <pageMargins left="0.28000000000000003" right="0.19" top="0.75" bottom="0.75" header="0.3" footer="0.3"/>
  <pageSetup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B2:AD24"/>
  <sheetViews>
    <sheetView showGridLines="0" zoomScale="40" zoomScaleNormal="40" zoomScaleSheetLayoutView="70" zoomScalePageLayoutView="50" workbookViewId="0">
      <selection activeCell="O19" sqref="O19"/>
    </sheetView>
  </sheetViews>
  <sheetFormatPr defaultColWidth="9.1796875" defaultRowHeight="18"/>
  <cols>
    <col min="1" max="1" width="3.453125" style="9" customWidth="1"/>
    <col min="2" max="2" width="55.453125" style="9" customWidth="1"/>
    <col min="3" max="9" width="12.453125" style="16" customWidth="1"/>
    <col min="10" max="10" width="13.453125" style="16" bestFit="1" customWidth="1"/>
    <col min="11" max="20" width="13.453125" style="16" customWidth="1"/>
    <col min="21" max="21" width="5.453125" style="9" customWidth="1"/>
    <col min="22" max="22" width="68.453125" style="9" customWidth="1"/>
    <col min="23" max="23" width="14.453125" style="9" customWidth="1"/>
    <col min="24" max="25" width="14.1796875" style="9" customWidth="1"/>
    <col min="26" max="26" width="12.453125" style="9" bestFit="1" customWidth="1"/>
    <col min="27" max="27" width="12.453125" style="9" customWidth="1"/>
    <col min="28" max="28" width="2.453125" style="9" customWidth="1"/>
    <col min="29" max="16384" width="9.1796875" style="9"/>
  </cols>
  <sheetData>
    <row r="2" spans="2:30" s="10" customFormat="1" ht="17.5">
      <c r="C2" s="11"/>
      <c r="D2" s="11"/>
      <c r="E2" s="11"/>
      <c r="F2" s="11"/>
      <c r="G2" s="11"/>
      <c r="H2" s="11"/>
      <c r="I2" s="11"/>
      <c r="J2" s="11"/>
      <c r="K2" s="11"/>
      <c r="L2" s="11"/>
      <c r="M2" s="11"/>
      <c r="N2" s="11"/>
      <c r="O2" s="11"/>
      <c r="P2" s="11"/>
      <c r="Q2" s="11"/>
      <c r="R2" s="11"/>
      <c r="S2" s="11"/>
      <c r="T2" s="11"/>
    </row>
    <row r="3" spans="2:30" s="10" customFormat="1" ht="55" customHeight="1">
      <c r="C3" s="11"/>
      <c r="D3" s="11" t="s">
        <v>164</v>
      </c>
      <c r="E3" s="11"/>
      <c r="F3" s="11"/>
      <c r="G3" s="11"/>
      <c r="H3" s="11"/>
      <c r="I3" s="11"/>
      <c r="J3" s="11"/>
      <c r="K3" s="11"/>
      <c r="L3" s="11"/>
      <c r="M3" s="11"/>
      <c r="N3" s="11"/>
      <c r="O3" s="11"/>
      <c r="P3" s="11"/>
      <c r="Q3" s="11"/>
      <c r="R3" s="11"/>
      <c r="S3" s="11"/>
      <c r="T3" s="11"/>
    </row>
    <row r="4" spans="2:30" s="10" customFormat="1" ht="18.5" thickBot="1">
      <c r="B4" s="12" t="s">
        <v>34</v>
      </c>
      <c r="C4" s="13"/>
      <c r="D4" s="13"/>
      <c r="E4" s="13"/>
      <c r="F4" s="13"/>
      <c r="G4" s="13"/>
      <c r="H4" s="13"/>
      <c r="I4" s="13"/>
      <c r="J4" s="13"/>
      <c r="K4" s="13"/>
      <c r="L4" s="13"/>
      <c r="M4" s="13"/>
      <c r="N4" s="13"/>
      <c r="O4" s="13"/>
      <c r="P4" s="13"/>
      <c r="Q4" s="13"/>
      <c r="R4" s="13"/>
      <c r="S4" s="13"/>
      <c r="T4" s="13"/>
      <c r="U4" s="13"/>
      <c r="V4" s="14"/>
      <c r="W4" s="14"/>
      <c r="X4" s="13"/>
      <c r="Y4" s="13"/>
      <c r="Z4" s="13"/>
      <c r="AA4" s="538"/>
    </row>
    <row r="5" spans="2:30" ht="20" thickTop="1">
      <c r="B5" s="15"/>
    </row>
    <row r="6" spans="2:30" ht="19.5">
      <c r="B6" s="685" t="s">
        <v>3</v>
      </c>
      <c r="C6" s="685"/>
      <c r="D6" s="685"/>
      <c r="E6" s="685"/>
      <c r="F6" s="685"/>
      <c r="G6" s="685"/>
      <c r="H6" s="685"/>
      <c r="I6" s="685"/>
      <c r="J6" s="215"/>
      <c r="K6" s="315"/>
      <c r="L6" s="333"/>
      <c r="M6" s="452"/>
      <c r="N6" s="497"/>
      <c r="O6" s="520"/>
      <c r="P6" s="527"/>
      <c r="Q6" s="441"/>
      <c r="R6" s="537"/>
      <c r="S6" s="537"/>
      <c r="T6" s="537"/>
      <c r="V6" s="685" t="s">
        <v>4</v>
      </c>
      <c r="W6" s="685"/>
      <c r="X6" s="685"/>
      <c r="Y6" s="685"/>
      <c r="Z6" s="685"/>
      <c r="AA6" s="537"/>
    </row>
    <row r="7" spans="2:30" ht="8.25" customHeight="1"/>
    <row r="8" spans="2:30" ht="9" customHeight="1"/>
    <row r="9" spans="2:30"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17"/>
      <c r="V9" s="17"/>
      <c r="W9" s="378">
        <v>2016</v>
      </c>
      <c r="X9" s="378">
        <v>2017</v>
      </c>
      <c r="Y9" s="378">
        <v>2018</v>
      </c>
      <c r="Z9" s="378">
        <v>2019</v>
      </c>
      <c r="AA9" s="378">
        <v>2020</v>
      </c>
    </row>
    <row r="10" spans="2:30" ht="6.75" customHeight="1">
      <c r="C10" s="17"/>
      <c r="D10" s="17"/>
      <c r="E10" s="17"/>
      <c r="F10" s="17"/>
      <c r="G10" s="17"/>
      <c r="H10" s="17"/>
      <c r="I10" s="17"/>
      <c r="J10" s="17"/>
      <c r="K10" s="17"/>
      <c r="L10" s="17"/>
      <c r="M10" s="17"/>
      <c r="N10" s="17"/>
      <c r="O10" s="17"/>
      <c r="P10" s="17"/>
      <c r="Q10" s="17"/>
      <c r="R10" s="17"/>
      <c r="S10" s="374"/>
      <c r="T10" s="374"/>
      <c r="U10" s="17"/>
      <c r="V10" s="17"/>
      <c r="W10" s="17"/>
      <c r="X10" s="17"/>
      <c r="Y10" s="17"/>
      <c r="Z10" s="17"/>
      <c r="AA10" s="17"/>
    </row>
    <row r="11" spans="2:30" s="18" customFormat="1">
      <c r="B11" s="183" t="s">
        <v>11</v>
      </c>
      <c r="C11" s="470">
        <v>4586</v>
      </c>
      <c r="D11" s="470">
        <v>3927</v>
      </c>
      <c r="E11" s="470">
        <v>4091</v>
      </c>
      <c r="F11" s="470">
        <v>5067</v>
      </c>
      <c r="G11" s="470">
        <v>5024</v>
      </c>
      <c r="H11" s="470">
        <v>4280</v>
      </c>
      <c r="I11" s="470">
        <v>4497</v>
      </c>
      <c r="J11" s="470">
        <v>5329</v>
      </c>
      <c r="K11" s="470">
        <v>5348</v>
      </c>
      <c r="L11" s="470">
        <v>4574</v>
      </c>
      <c r="M11" s="470">
        <v>4976</v>
      </c>
      <c r="N11" s="542">
        <v>6033</v>
      </c>
      <c r="O11" s="470">
        <v>5841</v>
      </c>
      <c r="P11" s="470">
        <v>4540</v>
      </c>
      <c r="Q11" s="470">
        <v>4277</v>
      </c>
      <c r="R11" s="470">
        <v>5075</v>
      </c>
      <c r="S11" s="600">
        <v>5232</v>
      </c>
      <c r="T11" s="600">
        <v>4540</v>
      </c>
      <c r="V11" s="183" t="s">
        <v>11</v>
      </c>
      <c r="W11" s="470">
        <v>16052</v>
      </c>
      <c r="X11" s="470">
        <v>17671</v>
      </c>
      <c r="Y11" s="470">
        <v>19130</v>
      </c>
      <c r="Z11" s="470">
        <v>20931</v>
      </c>
      <c r="AA11" s="470">
        <v>19733</v>
      </c>
      <c r="AD11" s="19"/>
    </row>
    <row r="12" spans="2:30" s="20" customFormat="1">
      <c r="B12" s="150" t="s">
        <v>150</v>
      </c>
      <c r="C12" s="471">
        <v>1616</v>
      </c>
      <c r="D12" s="471">
        <v>1240</v>
      </c>
      <c r="E12" s="471">
        <v>1307</v>
      </c>
      <c r="F12" s="471">
        <v>1107</v>
      </c>
      <c r="G12" s="471">
        <v>1738</v>
      </c>
      <c r="H12" s="471">
        <v>1257</v>
      </c>
      <c r="I12" s="470">
        <v>1188</v>
      </c>
      <c r="J12" s="470">
        <v>2186</v>
      </c>
      <c r="K12" s="470">
        <v>1428</v>
      </c>
      <c r="L12" s="470">
        <v>1331</v>
      </c>
      <c r="M12" s="470">
        <v>1742</v>
      </c>
      <c r="N12" s="542">
        <v>1703</v>
      </c>
      <c r="O12" s="470">
        <v>1910</v>
      </c>
      <c r="P12" s="470">
        <v>1229</v>
      </c>
      <c r="Q12" s="470">
        <v>515</v>
      </c>
      <c r="R12" s="470">
        <v>727</v>
      </c>
      <c r="S12" s="600">
        <v>974</v>
      </c>
      <c r="T12" s="600">
        <v>1686</v>
      </c>
      <c r="V12" s="150" t="s">
        <v>150</v>
      </c>
      <c r="W12" s="470">
        <v>5636</v>
      </c>
      <c r="X12" s="470">
        <v>5259</v>
      </c>
      <c r="Y12" s="470">
        <v>6369</v>
      </c>
      <c r="Z12" s="470">
        <v>6205</v>
      </c>
      <c r="AA12" s="470">
        <v>4381</v>
      </c>
      <c r="AD12" s="19"/>
    </row>
    <row r="13" spans="2:30" s="20" customFormat="1">
      <c r="B13" s="25" t="s">
        <v>151</v>
      </c>
      <c r="C13" s="472">
        <v>0.35199999999999998</v>
      </c>
      <c r="D13" s="472">
        <v>0.316</v>
      </c>
      <c r="E13" s="472">
        <v>0.31900000000000001</v>
      </c>
      <c r="F13" s="472">
        <v>0.218</v>
      </c>
      <c r="G13" s="472">
        <v>0.34599999999999997</v>
      </c>
      <c r="H13" s="472">
        <v>0.29399999999999998</v>
      </c>
      <c r="I13" s="473">
        <v>0.33900000000000002</v>
      </c>
      <c r="J13" s="473">
        <v>0.41</v>
      </c>
      <c r="K13" s="474">
        <v>0.26700000000000002</v>
      </c>
      <c r="L13" s="474">
        <v>0.29099999999999998</v>
      </c>
      <c r="M13" s="474">
        <v>0.35</v>
      </c>
      <c r="N13" s="543">
        <v>0.28199999999999997</v>
      </c>
      <c r="O13" s="474">
        <v>0.32700000000000001</v>
      </c>
      <c r="P13" s="474">
        <v>0.27100000000000002</v>
      </c>
      <c r="Q13" s="474">
        <v>0.12</v>
      </c>
      <c r="R13" s="474">
        <v>0.14299999999999999</v>
      </c>
      <c r="S13" s="474">
        <v>0.186</v>
      </c>
      <c r="T13" s="474">
        <v>0.371</v>
      </c>
      <c r="V13" s="25" t="s">
        <v>151</v>
      </c>
      <c r="W13" s="161">
        <v>0.35099999999999998</v>
      </c>
      <c r="X13" s="161">
        <v>0.29799999999999999</v>
      </c>
      <c r="Y13" s="161">
        <v>0.33300000000000002</v>
      </c>
      <c r="Z13" s="161">
        <v>0.29599999999999999</v>
      </c>
      <c r="AA13" s="161">
        <v>0.222</v>
      </c>
      <c r="AD13" s="19"/>
    </row>
    <row r="14" spans="2:30" s="20" customFormat="1">
      <c r="B14" s="25" t="s">
        <v>149</v>
      </c>
      <c r="C14" s="470">
        <v>1036</v>
      </c>
      <c r="D14" s="470">
        <v>668</v>
      </c>
      <c r="E14" s="470">
        <v>732</v>
      </c>
      <c r="F14" s="470">
        <v>501</v>
      </c>
      <c r="G14" s="470">
        <v>1115</v>
      </c>
      <c r="H14" s="470">
        <v>637</v>
      </c>
      <c r="I14" s="470">
        <v>560</v>
      </c>
      <c r="J14" s="470">
        <v>1560</v>
      </c>
      <c r="K14" s="470">
        <v>770</v>
      </c>
      <c r="L14" s="470">
        <v>678</v>
      </c>
      <c r="M14" s="470">
        <v>1077</v>
      </c>
      <c r="N14" s="542">
        <v>1011</v>
      </c>
      <c r="O14" s="470">
        <v>1210</v>
      </c>
      <c r="P14" s="470">
        <v>526</v>
      </c>
      <c r="Q14" s="470">
        <v>-192</v>
      </c>
      <c r="R14" s="470">
        <v>30</v>
      </c>
      <c r="S14" s="600">
        <v>264</v>
      </c>
      <c r="T14" s="600">
        <v>975</v>
      </c>
      <c r="V14" s="25" t="s">
        <v>149</v>
      </c>
      <c r="W14" s="470">
        <v>3404</v>
      </c>
      <c r="X14" s="470">
        <v>2926</v>
      </c>
      <c r="Y14" s="470">
        <v>3872</v>
      </c>
      <c r="Z14" s="470">
        <v>3537</v>
      </c>
      <c r="AA14" s="470">
        <v>1574</v>
      </c>
      <c r="AD14" s="19"/>
    </row>
    <row r="15" spans="2:30" s="20" customFormat="1">
      <c r="B15" s="25" t="s">
        <v>152</v>
      </c>
      <c r="C15" s="470">
        <v>794</v>
      </c>
      <c r="D15" s="470">
        <v>554</v>
      </c>
      <c r="E15" s="470">
        <v>637</v>
      </c>
      <c r="F15" s="470">
        <v>384</v>
      </c>
      <c r="G15" s="470">
        <v>887</v>
      </c>
      <c r="H15" s="470">
        <v>513</v>
      </c>
      <c r="I15" s="470">
        <v>403</v>
      </c>
      <c r="J15" s="470">
        <v>1127</v>
      </c>
      <c r="K15" s="470">
        <v>585</v>
      </c>
      <c r="L15" s="470">
        <v>504</v>
      </c>
      <c r="M15" s="470">
        <v>883</v>
      </c>
      <c r="N15" s="542">
        <v>725</v>
      </c>
      <c r="O15" s="470">
        <v>886</v>
      </c>
      <c r="P15" s="470">
        <v>373</v>
      </c>
      <c r="Q15" s="470">
        <v>-103</v>
      </c>
      <c r="R15" s="470">
        <v>19</v>
      </c>
      <c r="S15" s="600">
        <v>180</v>
      </c>
      <c r="T15" s="600">
        <v>716</v>
      </c>
      <c r="V15" s="25" t="s">
        <v>152</v>
      </c>
      <c r="W15" s="470">
        <v>2706</v>
      </c>
      <c r="X15" s="470">
        <v>2369</v>
      </c>
      <c r="Y15" s="470">
        <v>2930</v>
      </c>
      <c r="Z15" s="470">
        <v>2698</v>
      </c>
      <c r="AA15" s="470">
        <v>1174</v>
      </c>
      <c r="AD15" s="19"/>
    </row>
    <row r="16" spans="2:30" s="20" customFormat="1">
      <c r="B16" s="145"/>
      <c r="C16" s="9"/>
      <c r="D16" s="9"/>
      <c r="E16" s="9"/>
      <c r="F16" s="9"/>
      <c r="G16" s="9"/>
      <c r="H16" s="9"/>
      <c r="I16" s="9"/>
      <c r="J16" s="9"/>
      <c r="K16" s="9"/>
      <c r="L16" s="9"/>
      <c r="M16" s="9"/>
      <c r="N16" s="9"/>
      <c r="O16" s="9"/>
      <c r="P16" s="9"/>
      <c r="Q16" s="9"/>
      <c r="R16" s="9"/>
      <c r="S16" s="9"/>
      <c r="T16" s="9"/>
      <c r="V16" s="26"/>
      <c r="W16" s="26"/>
      <c r="X16" s="146"/>
      <c r="Y16" s="146"/>
      <c r="Z16" s="146"/>
      <c r="AA16" s="146"/>
      <c r="AB16" s="24"/>
      <c r="AD16" s="19"/>
    </row>
    <row r="17" spans="2:30" s="20" customFormat="1">
      <c r="B17" s="9"/>
      <c r="C17" s="9"/>
      <c r="D17" s="9"/>
      <c r="E17" s="9"/>
      <c r="F17" s="9"/>
      <c r="G17" s="9"/>
      <c r="H17" s="9"/>
      <c r="I17" s="9"/>
      <c r="J17" s="9"/>
      <c r="K17" s="9"/>
      <c r="L17" s="9"/>
      <c r="M17" s="9"/>
      <c r="N17" s="9"/>
      <c r="O17" s="9"/>
      <c r="P17" s="9"/>
      <c r="Q17" s="9"/>
      <c r="R17" s="9"/>
      <c r="S17" s="9"/>
      <c r="T17" s="9"/>
      <c r="V17" s="9"/>
      <c r="W17" s="9"/>
      <c r="X17" s="9"/>
      <c r="Y17" s="9"/>
      <c r="Z17" s="9"/>
      <c r="AA17" s="9"/>
      <c r="AB17" s="9"/>
      <c r="AC17" s="9"/>
      <c r="AD17" s="19"/>
    </row>
    <row r="18" spans="2:30">
      <c r="B18" s="29"/>
      <c r="C18" s="30"/>
      <c r="D18" s="30"/>
      <c r="E18" s="30"/>
      <c r="F18" s="30"/>
      <c r="G18" s="30"/>
      <c r="H18" s="30"/>
      <c r="I18" s="31"/>
      <c r="J18" s="31"/>
      <c r="K18" s="31"/>
      <c r="L18" s="31"/>
      <c r="M18" s="31"/>
      <c r="N18" s="31"/>
      <c r="O18" s="31"/>
      <c r="P18" s="31"/>
      <c r="Q18" s="31"/>
      <c r="R18" s="31"/>
      <c r="S18" s="31"/>
      <c r="T18" s="31"/>
      <c r="AD18" s="19"/>
    </row>
    <row r="19" spans="2:30" s="27" customFormat="1" ht="5.25" customHeight="1">
      <c r="B19" s="9"/>
      <c r="C19" s="9"/>
      <c r="D19" s="9"/>
      <c r="E19" s="9"/>
      <c r="F19" s="9"/>
      <c r="G19" s="9"/>
      <c r="H19" s="9"/>
      <c r="I19" s="9"/>
      <c r="J19" s="9"/>
      <c r="K19" s="9"/>
      <c r="L19" s="9"/>
      <c r="M19" s="9"/>
      <c r="N19" s="9"/>
      <c r="O19" s="9"/>
      <c r="P19" s="9"/>
      <c r="Q19" s="9"/>
      <c r="R19" s="9"/>
      <c r="S19" s="9"/>
      <c r="T19" s="9"/>
      <c r="U19" s="28"/>
      <c r="V19" s="9"/>
      <c r="W19" s="9"/>
      <c r="X19" s="9"/>
      <c r="Y19" s="9"/>
      <c r="Z19" s="9"/>
      <c r="AA19" s="9"/>
      <c r="AB19" s="9"/>
      <c r="AC19" s="9"/>
      <c r="AD19" s="19"/>
    </row>
    <row r="20" spans="2:30" s="27" customFormat="1">
      <c r="B20" s="9"/>
      <c r="C20" s="21"/>
      <c r="I20" s="185"/>
      <c r="J20" s="185"/>
      <c r="K20" s="185"/>
      <c r="L20" s="185"/>
      <c r="M20" s="185"/>
      <c r="N20" s="185"/>
      <c r="O20" s="185"/>
      <c r="P20" s="185"/>
      <c r="Q20" s="185"/>
      <c r="R20" s="185"/>
      <c r="S20" s="185"/>
      <c r="T20" s="185"/>
      <c r="U20" s="28"/>
      <c r="V20" s="9"/>
      <c r="W20" s="9"/>
      <c r="X20" s="9"/>
      <c r="Y20" s="9"/>
      <c r="Z20" s="9"/>
      <c r="AA20" s="9"/>
      <c r="AB20" s="9"/>
      <c r="AC20" s="9"/>
      <c r="AD20" s="19"/>
    </row>
    <row r="21" spans="2:30" s="27" customFormat="1">
      <c r="B21" s="186"/>
      <c r="C21" s="21"/>
      <c r="U21" s="28"/>
      <c r="V21" s="9"/>
      <c r="W21" s="9"/>
      <c r="X21" s="9"/>
      <c r="Y21" s="9"/>
      <c r="Z21" s="9"/>
      <c r="AA21" s="9"/>
      <c r="AB21" s="9"/>
      <c r="AC21" s="9"/>
      <c r="AD21" s="19"/>
    </row>
    <row r="22" spans="2:30" ht="20.25" customHeight="1">
      <c r="B22" s="91"/>
    </row>
    <row r="23" spans="2:30" ht="6.75" customHeight="1"/>
    <row r="24" spans="2:30" ht="42" customHeight="1">
      <c r="B24" s="41"/>
    </row>
  </sheetData>
  <mergeCells count="2">
    <mergeCell ref="B6:I6"/>
    <mergeCell ref="V6:Z6"/>
  </mergeCells>
  <phoneticPr fontId="247" type="noConversion"/>
  <pageMargins left="0.28000000000000003" right="0.19" top="0.75" bottom="0.75" header="0.3" footer="0.3"/>
  <pageSetup scale="3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AA18"/>
  <sheetViews>
    <sheetView showGridLines="0" zoomScale="55" zoomScaleNormal="55" zoomScaleSheetLayoutView="70" zoomScalePageLayoutView="50" workbookViewId="0">
      <selection activeCell="B18" sqref="B18:F18"/>
    </sheetView>
  </sheetViews>
  <sheetFormatPr defaultColWidth="9.1796875" defaultRowHeight="18"/>
  <cols>
    <col min="1" max="1" width="3.453125" style="9" customWidth="1"/>
    <col min="2" max="2" width="72.1796875" style="9" customWidth="1"/>
    <col min="3" max="20" width="12.453125" style="16" customWidth="1"/>
    <col min="21" max="21" width="5.453125" style="9" customWidth="1"/>
    <col min="22" max="22" width="68.453125" style="9" customWidth="1"/>
    <col min="23" max="23" width="14.453125" style="9" customWidth="1"/>
    <col min="24" max="25" width="12.453125" style="9" customWidth="1"/>
    <col min="26" max="26" width="12" style="9" bestFit="1" customWidth="1"/>
    <col min="27" max="27" width="12" style="9" customWidth="1"/>
    <col min="28" max="28" width="2.453125" style="9" customWidth="1"/>
    <col min="29" max="16384" width="9.1796875" style="9"/>
  </cols>
  <sheetData>
    <row r="2" spans="2:27" s="10" customFormat="1" ht="17.5">
      <c r="C2" s="11"/>
      <c r="D2" s="11"/>
      <c r="E2" s="11"/>
      <c r="F2" s="11"/>
      <c r="G2" s="11"/>
      <c r="H2" s="11"/>
      <c r="I2" s="11"/>
      <c r="J2" s="11"/>
      <c r="K2" s="11"/>
      <c r="L2" s="11"/>
      <c r="M2" s="11"/>
      <c r="N2" s="11"/>
      <c r="O2" s="11"/>
      <c r="P2" s="11"/>
      <c r="Q2" s="11"/>
      <c r="R2" s="11"/>
      <c r="S2" s="11"/>
      <c r="T2" s="11"/>
    </row>
    <row r="3" spans="2:27" s="10" customFormat="1" ht="55" customHeight="1">
      <c r="C3" s="11"/>
      <c r="D3" s="11" t="s">
        <v>164</v>
      </c>
      <c r="E3" s="11"/>
      <c r="F3" s="11"/>
      <c r="G3" s="11"/>
      <c r="H3" s="11"/>
      <c r="I3" s="11"/>
      <c r="J3" s="11"/>
      <c r="K3" s="11"/>
      <c r="L3" s="11"/>
      <c r="M3" s="11"/>
      <c r="N3" s="11"/>
      <c r="O3" s="11"/>
      <c r="P3" s="11"/>
      <c r="Q3" s="11"/>
      <c r="R3" s="11"/>
      <c r="S3" s="11"/>
      <c r="T3" s="11"/>
    </row>
    <row r="4" spans="2:27" s="10" customFormat="1" ht="18.5" thickBot="1">
      <c r="B4" s="12" t="s">
        <v>34</v>
      </c>
      <c r="C4" s="13"/>
      <c r="D4" s="13"/>
      <c r="E4" s="13"/>
      <c r="F4" s="13"/>
      <c r="G4" s="13"/>
      <c r="H4" s="13"/>
      <c r="I4" s="13"/>
      <c r="J4" s="13"/>
      <c r="K4" s="13"/>
      <c r="L4" s="13"/>
      <c r="M4" s="13"/>
      <c r="N4" s="13"/>
      <c r="O4" s="13"/>
      <c r="P4" s="13"/>
      <c r="Q4" s="13"/>
      <c r="R4" s="13"/>
      <c r="S4" s="13"/>
      <c r="T4" s="13"/>
      <c r="U4" s="13"/>
      <c r="V4" s="14"/>
      <c r="W4" s="14"/>
      <c r="X4" s="13"/>
      <c r="Y4" s="13"/>
      <c r="Z4" s="13"/>
      <c r="AA4" s="538"/>
    </row>
    <row r="5" spans="2:27" ht="20" thickTop="1">
      <c r="B5" s="15"/>
    </row>
    <row r="6" spans="2:27" ht="19.5">
      <c r="B6" s="685" t="s">
        <v>31</v>
      </c>
      <c r="C6" s="685"/>
      <c r="D6" s="685"/>
      <c r="E6" s="685"/>
      <c r="F6" s="685"/>
      <c r="G6" s="685"/>
      <c r="H6" s="685"/>
      <c r="I6" s="685"/>
      <c r="J6" s="215"/>
      <c r="K6" s="315"/>
      <c r="L6" s="333"/>
      <c r="M6" s="452"/>
      <c r="N6" s="497"/>
      <c r="O6" s="520"/>
      <c r="P6" s="527"/>
      <c r="Q6" s="441"/>
      <c r="R6" s="537"/>
      <c r="S6" s="537"/>
      <c r="T6" s="537"/>
      <c r="V6" s="685" t="s">
        <v>242</v>
      </c>
      <c r="W6" s="685"/>
      <c r="X6" s="685"/>
      <c r="Y6" s="685"/>
      <c r="Z6" s="685"/>
      <c r="AA6" s="537"/>
    </row>
    <row r="7" spans="2:27" ht="8.25" customHeight="1"/>
    <row r="8" spans="2:27" ht="9" customHeight="1"/>
    <row r="9" spans="2:27"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17"/>
      <c r="V9" s="17"/>
      <c r="W9" s="378">
        <v>2016</v>
      </c>
      <c r="X9" s="378">
        <v>2017</v>
      </c>
      <c r="Y9" s="378">
        <v>2018</v>
      </c>
      <c r="Z9" s="378">
        <v>2019</v>
      </c>
      <c r="AA9" s="378">
        <v>2020</v>
      </c>
    </row>
    <row r="10" spans="2:27">
      <c r="C10" s="17"/>
      <c r="D10" s="17"/>
      <c r="E10" s="17"/>
      <c r="F10" s="17"/>
      <c r="G10" s="17"/>
      <c r="H10" s="17"/>
      <c r="I10" s="17"/>
      <c r="J10" s="17"/>
      <c r="K10" s="17"/>
      <c r="L10" s="17"/>
      <c r="M10" s="17"/>
      <c r="N10" s="17"/>
      <c r="O10" s="17"/>
      <c r="P10" s="17"/>
      <c r="Q10" s="17"/>
      <c r="R10" s="17"/>
      <c r="S10" s="374"/>
      <c r="T10" s="374"/>
      <c r="U10" s="17"/>
      <c r="V10" s="17"/>
      <c r="W10" s="17"/>
      <c r="X10" s="17"/>
      <c r="Y10" s="17"/>
      <c r="Z10" s="17"/>
      <c r="AA10" s="17"/>
    </row>
    <row r="11" spans="2:27">
      <c r="B11" s="183" t="s">
        <v>11</v>
      </c>
      <c r="C11" s="309">
        <v>824</v>
      </c>
      <c r="D11" s="309">
        <v>1072</v>
      </c>
      <c r="E11" s="309">
        <v>1330</v>
      </c>
      <c r="F11" s="309">
        <v>1093</v>
      </c>
      <c r="G11" s="309">
        <v>960</v>
      </c>
      <c r="H11" s="309">
        <v>1506</v>
      </c>
      <c r="I11" s="309">
        <v>1631</v>
      </c>
      <c r="J11" s="309">
        <v>1204</v>
      </c>
      <c r="K11" s="339">
        <v>1083</v>
      </c>
      <c r="L11" s="339">
        <v>1441</v>
      </c>
      <c r="M11" s="339">
        <v>1522</v>
      </c>
      <c r="N11" s="309">
        <v>1237</v>
      </c>
      <c r="O11" s="309">
        <v>811</v>
      </c>
      <c r="P11" s="309">
        <v>192</v>
      </c>
      <c r="Q11" s="309">
        <v>885</v>
      </c>
      <c r="R11" s="309">
        <v>627</v>
      </c>
      <c r="S11" s="339">
        <v>644</v>
      </c>
      <c r="T11" s="339">
        <v>1019</v>
      </c>
      <c r="U11" s="18"/>
      <c r="V11" s="183" t="s">
        <v>11</v>
      </c>
      <c r="W11" s="309">
        <v>2794</v>
      </c>
      <c r="X11" s="309">
        <v>4318</v>
      </c>
      <c r="Y11" s="309">
        <v>5301</v>
      </c>
      <c r="Z11" s="309">
        <v>5034</v>
      </c>
      <c r="AA11" s="309">
        <v>2516</v>
      </c>
    </row>
    <row r="12" spans="2:27">
      <c r="B12" s="183" t="s">
        <v>246</v>
      </c>
      <c r="C12" s="309">
        <v>73</v>
      </c>
      <c r="D12" s="309">
        <v>318</v>
      </c>
      <c r="E12" s="309">
        <v>472</v>
      </c>
      <c r="F12" s="309">
        <v>-12</v>
      </c>
      <c r="G12" s="309">
        <v>79</v>
      </c>
      <c r="H12" s="309">
        <v>560</v>
      </c>
      <c r="I12" s="309">
        <v>668</v>
      </c>
      <c r="J12" s="309">
        <v>13</v>
      </c>
      <c r="K12" s="309">
        <v>7</v>
      </c>
      <c r="L12" s="309">
        <v>349</v>
      </c>
      <c r="M12" s="309">
        <v>603</v>
      </c>
      <c r="N12" s="309">
        <v>185</v>
      </c>
      <c r="O12" s="309">
        <v>24</v>
      </c>
      <c r="P12" s="309">
        <v>-193</v>
      </c>
      <c r="Q12" s="309">
        <v>281</v>
      </c>
      <c r="R12" s="309">
        <v>-197</v>
      </c>
      <c r="S12" s="339">
        <v>-66</v>
      </c>
      <c r="T12" s="339">
        <v>286</v>
      </c>
      <c r="U12" s="20"/>
      <c r="V12" s="150" t="s">
        <v>286</v>
      </c>
      <c r="W12" s="309">
        <v>487</v>
      </c>
      <c r="X12" s="309">
        <v>849</v>
      </c>
      <c r="Y12" s="309">
        <v>1314</v>
      </c>
      <c r="Z12" s="309">
        <v>1251</v>
      </c>
      <c r="AA12" s="309">
        <v>-85</v>
      </c>
    </row>
    <row r="13" spans="2:27">
      <c r="B13" s="25" t="s">
        <v>244</v>
      </c>
      <c r="C13" s="130">
        <v>8.8999999999999996E-2</v>
      </c>
      <c r="D13" s="161">
        <v>0.29699999999999999</v>
      </c>
      <c r="E13" s="130">
        <v>0.35499999999999998</v>
      </c>
      <c r="F13" s="161">
        <v>0.32400000000000001</v>
      </c>
      <c r="G13" s="161">
        <v>8.2000000000000003E-2</v>
      </c>
      <c r="H13" s="161">
        <v>0.372</v>
      </c>
      <c r="I13" s="130">
        <f>I12/I11</f>
        <v>0.40956468424279585</v>
      </c>
      <c r="J13" s="130">
        <v>1.0999999999999999E-2</v>
      </c>
      <c r="K13" s="516">
        <v>7.0000000000000001E-3</v>
      </c>
      <c r="L13" s="516">
        <v>0.24299999999999999</v>
      </c>
      <c r="M13" s="516">
        <v>0.39600000000000002</v>
      </c>
      <c r="N13" s="517">
        <f>N12/N11</f>
        <v>0.14955537590945836</v>
      </c>
      <c r="O13" s="517">
        <v>2.9000000000000001E-2</v>
      </c>
      <c r="P13" s="517" t="s">
        <v>148</v>
      </c>
      <c r="Q13" s="517">
        <v>0.317</v>
      </c>
      <c r="R13" s="517">
        <v>-0.314</v>
      </c>
      <c r="S13" s="516">
        <v>-0.10199999999999999</v>
      </c>
      <c r="T13" s="516" t="s">
        <v>344</v>
      </c>
      <c r="U13" s="20"/>
      <c r="V13" s="25" t="s">
        <v>244</v>
      </c>
      <c r="W13" s="517">
        <v>0.17499999999999999</v>
      </c>
      <c r="X13" s="517">
        <v>0.20399999999999999</v>
      </c>
      <c r="Y13" s="517">
        <v>0.248</v>
      </c>
      <c r="Z13" s="517">
        <f>Z12/Z11</f>
        <v>0.24851013110846246</v>
      </c>
      <c r="AA13" s="517">
        <v>-3.4000000000000002E-2</v>
      </c>
    </row>
    <row r="14" spans="2:27">
      <c r="B14" s="25" t="s">
        <v>259</v>
      </c>
      <c r="C14" s="309">
        <v>-82</v>
      </c>
      <c r="D14" s="309">
        <v>163</v>
      </c>
      <c r="E14" s="309">
        <v>309</v>
      </c>
      <c r="F14" s="309">
        <v>-189</v>
      </c>
      <c r="G14" s="309">
        <v>-112</v>
      </c>
      <c r="H14" s="309">
        <v>376</v>
      </c>
      <c r="I14" s="309">
        <v>473</v>
      </c>
      <c r="J14" s="309">
        <v>-176</v>
      </c>
      <c r="K14" s="309">
        <v>-302</v>
      </c>
      <c r="L14" s="309">
        <v>32</v>
      </c>
      <c r="M14" s="309">
        <v>427</v>
      </c>
      <c r="N14" s="309">
        <v>-1008</v>
      </c>
      <c r="O14" s="309">
        <v>-1261</v>
      </c>
      <c r="P14" s="309">
        <v>-366</v>
      </c>
      <c r="Q14" s="309">
        <v>107</v>
      </c>
      <c r="R14" s="309">
        <v>-372</v>
      </c>
      <c r="S14" s="339">
        <v>-238</v>
      </c>
      <c r="T14" s="339">
        <v>112</v>
      </c>
      <c r="U14" s="20"/>
      <c r="V14" s="25" t="s">
        <v>282</v>
      </c>
      <c r="W14" s="309">
        <v>182</v>
      </c>
      <c r="X14" s="309">
        <v>198</v>
      </c>
      <c r="Y14" s="309">
        <v>555</v>
      </c>
      <c r="Z14" s="309">
        <v>-481</v>
      </c>
      <c r="AA14" s="309">
        <v>-1893</v>
      </c>
    </row>
    <row r="15" spans="2:27">
      <c r="B15" s="25" t="s">
        <v>293</v>
      </c>
      <c r="C15" s="309">
        <v>-166</v>
      </c>
      <c r="D15" s="309">
        <v>-68</v>
      </c>
      <c r="E15" s="309">
        <v>87</v>
      </c>
      <c r="F15" s="309">
        <v>-371</v>
      </c>
      <c r="G15" s="309">
        <v>-341</v>
      </c>
      <c r="H15" s="309">
        <v>51</v>
      </c>
      <c r="I15" s="309">
        <v>306</v>
      </c>
      <c r="J15" s="309">
        <v>-549</v>
      </c>
      <c r="K15" s="309">
        <v>-621</v>
      </c>
      <c r="L15" s="309">
        <v>-308</v>
      </c>
      <c r="M15" s="309">
        <v>187</v>
      </c>
      <c r="N15" s="309">
        <v>-77</v>
      </c>
      <c r="O15" s="309">
        <v>-428</v>
      </c>
      <c r="P15" s="309">
        <v>-428</v>
      </c>
      <c r="Q15" s="309">
        <v>-34</v>
      </c>
      <c r="R15" s="309">
        <v>-457</v>
      </c>
      <c r="S15" s="339">
        <v>-323</v>
      </c>
      <c r="T15" s="486">
        <v>15</v>
      </c>
      <c r="U15" s="20"/>
      <c r="V15" s="25" t="s">
        <v>293</v>
      </c>
      <c r="W15" s="309">
        <v>-252</v>
      </c>
      <c r="X15" s="309">
        <v>-517</v>
      </c>
      <c r="Y15" s="309">
        <v>-532</v>
      </c>
      <c r="Z15" s="309">
        <v>-238</v>
      </c>
      <c r="AA15" s="309">
        <v>-1167</v>
      </c>
    </row>
    <row r="16" spans="2:27">
      <c r="B16" s="142" t="s">
        <v>201</v>
      </c>
      <c r="C16" s="155">
        <v>3.7</v>
      </c>
      <c r="D16" s="155">
        <v>3.8</v>
      </c>
      <c r="E16" s="155">
        <v>3.5</v>
      </c>
      <c r="F16" s="155">
        <v>1.8</v>
      </c>
      <c r="G16" s="155">
        <v>4.5</v>
      </c>
      <c r="H16" s="155">
        <v>4.2</v>
      </c>
      <c r="I16" s="155">
        <v>3.9</v>
      </c>
      <c r="J16" s="155">
        <v>4.0999999999999996</v>
      </c>
      <c r="K16" s="155">
        <v>4.1639999999999997</v>
      </c>
      <c r="L16" s="155">
        <v>3.988</v>
      </c>
      <c r="M16" s="155">
        <v>3.5880000000000001</v>
      </c>
      <c r="N16" s="155">
        <v>3.4689999999999999</v>
      </c>
      <c r="O16" s="302">
        <v>3.7</v>
      </c>
      <c r="P16" s="302">
        <v>4</v>
      </c>
      <c r="Q16" s="302">
        <v>4.0999999999999996</v>
      </c>
      <c r="R16" s="302">
        <v>4.2</v>
      </c>
      <c r="S16" s="549">
        <v>4.2</v>
      </c>
      <c r="T16" s="302">
        <v>3.7</v>
      </c>
      <c r="U16" s="20"/>
      <c r="V16" s="142" t="s">
        <v>189</v>
      </c>
      <c r="W16" s="155">
        <v>4.4000000000000004</v>
      </c>
      <c r="X16" s="155">
        <v>1.8</v>
      </c>
      <c r="Y16" s="155">
        <v>4.0999999999999996</v>
      </c>
      <c r="Z16" s="155">
        <v>3.4689999999999999</v>
      </c>
      <c r="AA16" s="155">
        <v>4.2</v>
      </c>
    </row>
    <row r="17" spans="2:27">
      <c r="T17" s="639"/>
    </row>
    <row r="18" spans="2:27">
      <c r="B18" s="689" t="s">
        <v>294</v>
      </c>
      <c r="C18" s="689"/>
      <c r="D18" s="689"/>
      <c r="E18" s="689"/>
      <c r="F18" s="689"/>
      <c r="V18" s="689" t="s">
        <v>294</v>
      </c>
      <c r="W18" s="689"/>
      <c r="X18" s="689"/>
      <c r="Y18" s="689"/>
      <c r="Z18" s="689"/>
      <c r="AA18" s="532"/>
    </row>
  </sheetData>
  <mergeCells count="4">
    <mergeCell ref="B6:I6"/>
    <mergeCell ref="V6:Z6"/>
    <mergeCell ref="V18:Z18"/>
    <mergeCell ref="B18:F18"/>
  </mergeCells>
  <phoneticPr fontId="247" type="noConversion"/>
  <pageMargins left="0.28000000000000003" right="0.19" top="0.75" bottom="0.75" header="0.3" footer="0.3"/>
  <pageSetup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AA22"/>
  <sheetViews>
    <sheetView showGridLines="0" zoomScale="39" zoomScaleNormal="39" zoomScaleSheetLayoutView="70" zoomScalePageLayoutView="50" workbookViewId="0">
      <selection activeCell="T13" sqref="T13"/>
    </sheetView>
  </sheetViews>
  <sheetFormatPr defaultColWidth="9.1796875" defaultRowHeight="18"/>
  <cols>
    <col min="1" max="1" width="3.453125" style="9" customWidth="1"/>
    <col min="2" max="2" width="72.1796875" style="9" customWidth="1"/>
    <col min="3" max="9" width="12.453125" style="16" customWidth="1"/>
    <col min="10" max="20" width="15.453125" style="16" customWidth="1"/>
    <col min="21" max="21" width="5.453125" style="9" customWidth="1"/>
    <col min="22" max="22" width="68.453125" style="9" customWidth="1"/>
    <col min="23" max="23" width="13.453125" style="9" customWidth="1"/>
    <col min="24" max="24" width="14.453125" style="9" bestFit="1" customWidth="1"/>
    <col min="25" max="25" width="14.453125" style="9" customWidth="1"/>
    <col min="26" max="26" width="14.453125" style="9" bestFit="1" customWidth="1"/>
    <col min="27" max="27" width="14.453125" style="9" customWidth="1"/>
    <col min="28" max="28" width="2.453125" style="9" customWidth="1"/>
    <col min="29" max="16384" width="9.1796875" style="9"/>
  </cols>
  <sheetData>
    <row r="2" spans="2:27" s="10" customFormat="1" ht="17.5">
      <c r="C2" s="11"/>
      <c r="D2" s="11"/>
      <c r="E2" s="11"/>
      <c r="F2" s="11"/>
      <c r="G2" s="11"/>
      <c r="H2" s="11"/>
      <c r="I2" s="11"/>
      <c r="J2" s="11"/>
      <c r="K2" s="11"/>
      <c r="L2" s="11"/>
      <c r="M2" s="11"/>
      <c r="N2" s="11"/>
      <c r="O2" s="11"/>
      <c r="P2" s="11"/>
      <c r="Q2" s="11"/>
      <c r="R2" s="11"/>
      <c r="S2" s="11"/>
      <c r="T2" s="11"/>
    </row>
    <row r="3" spans="2:27" s="10" customFormat="1" ht="55" customHeight="1">
      <c r="C3" s="11"/>
      <c r="D3" s="11" t="s">
        <v>164</v>
      </c>
      <c r="E3" s="11"/>
      <c r="F3" s="11"/>
      <c r="G3" s="11"/>
      <c r="H3" s="11"/>
      <c r="I3" s="11"/>
      <c r="J3" s="11"/>
      <c r="K3" s="11"/>
      <c r="L3" s="11"/>
      <c r="M3" s="11"/>
      <c r="N3" s="11"/>
      <c r="O3" s="11"/>
      <c r="P3" s="11"/>
      <c r="Q3" s="11"/>
      <c r="R3" s="11"/>
      <c r="S3" s="11"/>
      <c r="T3" s="11"/>
    </row>
    <row r="4" spans="2:27" s="10" customFormat="1" ht="18.5" thickBot="1">
      <c r="B4" s="12" t="s">
        <v>34</v>
      </c>
      <c r="C4" s="13"/>
      <c r="D4" s="13"/>
      <c r="E4" s="13"/>
      <c r="F4" s="13"/>
      <c r="G4" s="13"/>
      <c r="H4" s="13"/>
      <c r="I4" s="13"/>
      <c r="J4" s="13"/>
      <c r="K4" s="13"/>
      <c r="L4" s="13"/>
      <c r="M4" s="13"/>
      <c r="N4" s="13"/>
      <c r="O4" s="13"/>
      <c r="P4" s="13"/>
      <c r="Q4" s="13"/>
      <c r="R4" s="13"/>
      <c r="S4" s="13"/>
      <c r="T4" s="13"/>
      <c r="U4" s="13"/>
      <c r="V4" s="14"/>
      <c r="W4" s="14"/>
      <c r="X4" s="13"/>
      <c r="Y4" s="13"/>
      <c r="Z4" s="13"/>
      <c r="AA4" s="538"/>
    </row>
    <row r="5" spans="2:27" ht="20" thickTop="1">
      <c r="B5" s="15"/>
    </row>
    <row r="6" spans="2:27" ht="19.5">
      <c r="B6" s="685" t="s">
        <v>3</v>
      </c>
      <c r="C6" s="685"/>
      <c r="D6" s="685"/>
      <c r="E6" s="685"/>
      <c r="F6" s="685"/>
      <c r="G6" s="685"/>
      <c r="H6" s="685"/>
      <c r="I6" s="685"/>
      <c r="J6" s="215"/>
      <c r="K6" s="319"/>
      <c r="L6" s="333"/>
      <c r="M6" s="452"/>
      <c r="N6" s="497"/>
      <c r="O6" s="520"/>
      <c r="P6" s="527"/>
      <c r="Q6" s="441"/>
      <c r="R6" s="537"/>
      <c r="S6" s="537"/>
      <c r="T6" s="537"/>
      <c r="V6" s="685" t="s">
        <v>4</v>
      </c>
      <c r="W6" s="685"/>
      <c r="X6" s="685"/>
      <c r="Y6" s="685"/>
      <c r="Z6" s="685"/>
      <c r="AA6" s="537"/>
    </row>
    <row r="7" spans="2:27" ht="8.25" customHeight="1"/>
    <row r="8" spans="2:27" ht="9" customHeight="1"/>
    <row r="9" spans="2:27"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17"/>
      <c r="V9" s="17"/>
      <c r="W9" s="378">
        <v>2016</v>
      </c>
      <c r="X9" s="378">
        <v>2017</v>
      </c>
      <c r="Y9" s="378">
        <v>2018</v>
      </c>
      <c r="Z9" s="378">
        <v>2019</v>
      </c>
      <c r="AA9" s="378">
        <v>2020</v>
      </c>
    </row>
    <row r="10" spans="2:27">
      <c r="C10" s="17"/>
      <c r="D10" s="17"/>
      <c r="E10" s="17"/>
      <c r="F10" s="17"/>
      <c r="G10" s="17"/>
      <c r="H10" s="17"/>
      <c r="I10" s="17"/>
      <c r="J10" s="17"/>
      <c r="K10" s="17"/>
      <c r="L10" s="17"/>
      <c r="M10" s="17"/>
      <c r="N10" s="17"/>
      <c r="O10" s="17"/>
      <c r="P10" s="17"/>
      <c r="Q10" s="17"/>
      <c r="R10" s="17"/>
      <c r="S10" s="374"/>
      <c r="T10" s="374"/>
      <c r="U10" s="17"/>
      <c r="V10" s="17"/>
      <c r="W10" s="17"/>
      <c r="X10" s="17"/>
      <c r="Y10" s="17"/>
      <c r="Z10" s="17"/>
      <c r="AA10" s="17"/>
    </row>
    <row r="11" spans="2:27">
      <c r="B11" s="150" t="s">
        <v>32</v>
      </c>
      <c r="C11" s="275">
        <v>-1686</v>
      </c>
      <c r="D11" s="275">
        <v>-1412</v>
      </c>
      <c r="E11" s="275">
        <v>-2271</v>
      </c>
      <c r="F11" s="275">
        <v>-6313</v>
      </c>
      <c r="G11" s="275">
        <v>-1653</v>
      </c>
      <c r="H11" s="275">
        <v>-1559</v>
      </c>
      <c r="I11" s="275">
        <v>-820</v>
      </c>
      <c r="J11" s="275">
        <v>-7350</v>
      </c>
      <c r="K11" s="275">
        <v>-1548</v>
      </c>
      <c r="L11" s="275">
        <v>-2710</v>
      </c>
      <c r="M11" s="275">
        <v>-4134</v>
      </c>
      <c r="N11" s="275">
        <v>-8474</v>
      </c>
      <c r="O11" s="275">
        <v>-4198</v>
      </c>
      <c r="P11" s="275">
        <v>-3394</v>
      </c>
      <c r="Q11" s="275">
        <v>2081</v>
      </c>
      <c r="R11" s="248">
        <v>-12203</v>
      </c>
      <c r="S11" s="335">
        <v>-5000</v>
      </c>
      <c r="T11" s="335">
        <v>-11859</v>
      </c>
      <c r="U11" s="20"/>
      <c r="V11" s="150" t="s">
        <v>32</v>
      </c>
      <c r="W11" s="275">
        <v>-13864</v>
      </c>
      <c r="X11" s="275">
        <v>-12103</v>
      </c>
      <c r="Y11" s="275">
        <v>-11381</v>
      </c>
      <c r="Z11" s="275">
        <v>-16867</v>
      </c>
      <c r="AA11" s="275">
        <v>-20714</v>
      </c>
    </row>
    <row r="12" spans="2:27">
      <c r="B12" s="25" t="s">
        <v>297</v>
      </c>
      <c r="C12" s="275">
        <v>-2754</v>
      </c>
      <c r="D12" s="275">
        <v>-5432</v>
      </c>
      <c r="E12" s="275">
        <v>-4941</v>
      </c>
      <c r="F12" s="275">
        <v>-7948</v>
      </c>
      <c r="G12" s="275">
        <v>-5271</v>
      </c>
      <c r="H12" s="275">
        <v>-8814</v>
      </c>
      <c r="I12" s="275">
        <v>-8096</v>
      </c>
      <c r="J12" s="275">
        <v>-12689</v>
      </c>
      <c r="K12" s="275">
        <v>-2474</v>
      </c>
      <c r="L12" s="275">
        <v>-6729</v>
      </c>
      <c r="M12" s="275">
        <v>-8515</v>
      </c>
      <c r="N12" s="275">
        <v>25483</v>
      </c>
      <c r="O12" s="275">
        <v>-11793</v>
      </c>
      <c r="P12" s="275">
        <v>-6620</v>
      </c>
      <c r="Q12" s="275">
        <v>-2719</v>
      </c>
      <c r="R12" s="275">
        <v>4278</v>
      </c>
      <c r="S12" s="335">
        <v>-9324</v>
      </c>
      <c r="T12" s="335">
        <v>-16397</v>
      </c>
      <c r="U12" s="20"/>
      <c r="V12" s="25" t="s">
        <v>297</v>
      </c>
      <c r="W12" s="275">
        <v>-18720</v>
      </c>
      <c r="X12" s="275">
        <v>-21495</v>
      </c>
      <c r="Y12" s="275">
        <v>-34869</v>
      </c>
      <c r="Z12" s="275">
        <v>28013</v>
      </c>
      <c r="AA12" s="275">
        <v>-16853</v>
      </c>
    </row>
    <row r="13" spans="2:27" ht="19.5">
      <c r="B13" s="208"/>
      <c r="F13" s="195"/>
    </row>
    <row r="17" spans="9:9">
      <c r="I17" s="310"/>
    </row>
    <row r="18" spans="9:9">
      <c r="I18" s="310"/>
    </row>
    <row r="19" spans="9:9">
      <c r="I19" s="310"/>
    </row>
    <row r="20" spans="9:9">
      <c r="I20" s="311"/>
    </row>
    <row r="21" spans="9:9">
      <c r="I21" s="310"/>
    </row>
    <row r="22" spans="9:9">
      <c r="I22" s="310"/>
    </row>
  </sheetData>
  <mergeCells count="2">
    <mergeCell ref="B6:I6"/>
    <mergeCell ref="V6:Z6"/>
  </mergeCells>
  <phoneticPr fontId="247" type="noConversion"/>
  <pageMargins left="0.28000000000000003" right="0.19" top="0.75" bottom="0.75" header="0.3" footer="0.3"/>
  <pageSetup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R24"/>
  <sheetViews>
    <sheetView showGridLines="0" view="pageBreakPreview" topLeftCell="A7" zoomScale="90" zoomScaleNormal="70" zoomScaleSheetLayoutView="90" workbookViewId="0">
      <selection activeCell="D55" sqref="D55:E55"/>
    </sheetView>
  </sheetViews>
  <sheetFormatPr defaultColWidth="8.81640625" defaultRowHeight="12.5"/>
  <sheetData>
    <row r="24" spans="18:18">
      <c r="R24" s="56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AA56"/>
  <sheetViews>
    <sheetView showGridLines="0" topLeftCell="G1" zoomScale="40" zoomScaleNormal="40" zoomScaleSheetLayoutView="85" zoomScalePageLayoutView="50" workbookViewId="0">
      <pane ySplit="10" topLeftCell="A35" activePane="bottomLeft" state="frozen"/>
      <selection activeCell="C29" sqref="C29"/>
      <selection pane="bottomLeft" activeCell="B50" sqref="B50:W50"/>
    </sheetView>
  </sheetViews>
  <sheetFormatPr defaultColWidth="9.1796875" defaultRowHeight="18"/>
  <cols>
    <col min="1" max="1" width="3.453125" style="9" customWidth="1"/>
    <col min="2" max="2" width="83.453125" style="9" customWidth="1"/>
    <col min="3" max="6" width="12.453125" style="16" customWidth="1"/>
    <col min="7" max="7" width="15.453125" style="17" customWidth="1" collapsed="1"/>
    <col min="8" max="14" width="15.453125" style="17" customWidth="1"/>
    <col min="15" max="15" width="15.453125" style="291" customWidth="1"/>
    <col min="16" max="17" width="15.453125" style="17" customWidth="1"/>
    <col min="18" max="20" width="15.453125" style="291" customWidth="1"/>
    <col min="21" max="21" width="5.453125" style="9" customWidth="1"/>
    <col min="22" max="22" width="68.453125" style="9" customWidth="1"/>
    <col min="23" max="25" width="11.1796875" style="17" customWidth="1"/>
    <col min="26" max="26" width="10.81640625" style="17" bestFit="1" customWidth="1"/>
    <col min="27" max="27" width="9.81640625" style="9" bestFit="1" customWidth="1"/>
    <col min="28" max="28" width="9.1796875" style="9" customWidth="1"/>
    <col min="29" max="16384" width="9.1796875" style="9"/>
  </cols>
  <sheetData>
    <row r="2" spans="2:27" s="10" customFormat="1" ht="17.5">
      <c r="C2" s="11"/>
      <c r="D2" s="11"/>
      <c r="E2" s="11"/>
      <c r="F2" s="11"/>
      <c r="G2" s="218"/>
      <c r="H2" s="218"/>
      <c r="I2" s="218"/>
      <c r="J2" s="218"/>
      <c r="K2" s="218"/>
      <c r="L2" s="218"/>
      <c r="M2" s="218"/>
      <c r="N2" s="218"/>
      <c r="O2" s="533"/>
      <c r="P2" s="218"/>
      <c r="Q2" s="218"/>
      <c r="R2" s="533"/>
      <c r="S2" s="533"/>
      <c r="T2" s="533"/>
      <c r="W2" s="218"/>
      <c r="X2" s="218"/>
      <c r="Y2" s="218"/>
      <c r="Z2" s="218"/>
    </row>
    <row r="3" spans="2:27" s="10" customFormat="1" ht="55" customHeight="1">
      <c r="C3" s="11"/>
      <c r="D3" s="11"/>
      <c r="E3" s="11"/>
      <c r="F3" s="11"/>
      <c r="G3" s="218"/>
      <c r="H3" s="218"/>
      <c r="I3" s="218"/>
      <c r="J3" s="218"/>
      <c r="K3" s="218"/>
      <c r="L3" s="218"/>
      <c r="M3" s="218"/>
      <c r="N3" s="218"/>
      <c r="O3" s="533"/>
      <c r="P3" s="218"/>
      <c r="Q3" s="218"/>
      <c r="R3" s="533"/>
      <c r="S3" s="533"/>
      <c r="T3" s="533"/>
      <c r="W3" s="218"/>
      <c r="X3" s="218"/>
      <c r="Y3" s="218"/>
      <c r="Z3" s="218"/>
    </row>
    <row r="4" spans="2:27" s="10" customFormat="1" ht="18.5" thickBot="1">
      <c r="B4" s="12" t="s">
        <v>161</v>
      </c>
      <c r="C4" s="13"/>
      <c r="D4" s="13"/>
      <c r="E4" s="13"/>
      <c r="F4" s="13"/>
      <c r="G4" s="391"/>
      <c r="H4" s="391"/>
      <c r="I4" s="391"/>
      <c r="J4" s="391"/>
      <c r="K4" s="391"/>
      <c r="L4" s="391"/>
      <c r="M4" s="391"/>
      <c r="N4" s="391"/>
      <c r="O4" s="534"/>
      <c r="P4" s="391"/>
      <c r="Q4" s="391"/>
      <c r="R4" s="534"/>
      <c r="S4" s="534"/>
      <c r="T4" s="534"/>
      <c r="U4" s="13"/>
      <c r="V4" s="14"/>
      <c r="W4" s="391"/>
      <c r="X4" s="391"/>
      <c r="Y4" s="391"/>
      <c r="Z4" s="391"/>
    </row>
    <row r="5" spans="2:27" ht="20" thickTop="1">
      <c r="B5" s="15"/>
      <c r="Z5" s="394"/>
    </row>
    <row r="6" spans="2:27" ht="19.5">
      <c r="B6" s="678" t="s">
        <v>31</v>
      </c>
      <c r="C6" s="678"/>
      <c r="D6" s="678"/>
      <c r="E6" s="678"/>
      <c r="F6" s="678"/>
      <c r="G6" s="678"/>
      <c r="H6" s="678"/>
      <c r="I6" s="678"/>
      <c r="J6" s="392"/>
      <c r="K6" s="392"/>
      <c r="L6" s="392"/>
      <c r="M6" s="392"/>
      <c r="N6" s="412"/>
      <c r="O6" s="596"/>
      <c r="P6" s="392"/>
      <c r="Q6" s="392"/>
      <c r="R6" s="535"/>
      <c r="S6" s="535"/>
      <c r="T6" s="535"/>
      <c r="V6" s="678" t="s">
        <v>4</v>
      </c>
      <c r="W6" s="678"/>
      <c r="X6" s="678"/>
      <c r="Y6" s="452"/>
      <c r="Z6" s="162"/>
    </row>
    <row r="7" spans="2:27" ht="8.25" customHeight="1"/>
    <row r="8" spans="2:27" ht="9" customHeight="1"/>
    <row r="9" spans="2:27" ht="18.5" thickBot="1">
      <c r="C9" s="45" t="s">
        <v>5</v>
      </c>
      <c r="D9" s="45" t="s">
        <v>6</v>
      </c>
      <c r="E9" s="45" t="s">
        <v>7</v>
      </c>
      <c r="F9" s="45" t="s">
        <v>8</v>
      </c>
      <c r="G9" s="378" t="s">
        <v>9</v>
      </c>
      <c r="H9" s="378" t="s">
        <v>10</v>
      </c>
      <c r="I9" s="378" t="s">
        <v>182</v>
      </c>
      <c r="J9" s="378" t="s">
        <v>239</v>
      </c>
      <c r="K9" s="378" t="s">
        <v>270</v>
      </c>
      <c r="L9" s="378" t="s">
        <v>275</v>
      </c>
      <c r="M9" s="378" t="s">
        <v>283</v>
      </c>
      <c r="N9" s="378" t="s">
        <v>284</v>
      </c>
      <c r="O9" s="536" t="s">
        <v>288</v>
      </c>
      <c r="P9" s="378" t="s">
        <v>308</v>
      </c>
      <c r="Q9" s="378" t="s">
        <v>312</v>
      </c>
      <c r="R9" s="536" t="s">
        <v>314</v>
      </c>
      <c r="S9" s="590" t="s">
        <v>327</v>
      </c>
      <c r="T9" s="536" t="s">
        <v>333</v>
      </c>
      <c r="U9" s="17"/>
      <c r="V9" s="17"/>
      <c r="W9" s="378">
        <v>2016</v>
      </c>
      <c r="X9" s="378">
        <v>2017</v>
      </c>
      <c r="Y9" s="378">
        <v>2018</v>
      </c>
      <c r="Z9" s="378">
        <v>2019</v>
      </c>
      <c r="AA9" s="378">
        <v>2020</v>
      </c>
    </row>
    <row r="10" spans="2:27" ht="6.75" customHeight="1">
      <c r="J10" s="141"/>
      <c r="K10" s="141"/>
      <c r="L10" s="141"/>
      <c r="M10" s="141"/>
      <c r="N10" s="141"/>
      <c r="O10" s="251"/>
      <c r="P10" s="141"/>
      <c r="Q10" s="141"/>
      <c r="R10" s="251"/>
      <c r="S10" s="251"/>
      <c r="T10" s="251"/>
      <c r="U10" s="17"/>
      <c r="V10" s="17"/>
      <c r="AA10" s="17"/>
    </row>
    <row r="11" spans="2:27" s="18" customFormat="1" thickBot="1">
      <c r="B11" s="107" t="s">
        <v>11</v>
      </c>
      <c r="C11" s="107">
        <v>163.35</v>
      </c>
      <c r="D11" s="107">
        <v>167.44200000000001</v>
      </c>
      <c r="E11" s="107">
        <v>180.59</v>
      </c>
      <c r="F11" s="107">
        <f t="shared" ref="F11:F21" si="0">X11-SUM(C11:E11)</f>
        <v>193.16899999999998</v>
      </c>
      <c r="G11" s="349">
        <v>170.92599999999999</v>
      </c>
      <c r="H11" s="349">
        <v>182.077</v>
      </c>
      <c r="I11" s="349">
        <v>204.63399999999999</v>
      </c>
      <c r="J11" s="349">
        <v>225.114</v>
      </c>
      <c r="K11" s="349">
        <v>185.54400000000001</v>
      </c>
      <c r="L11" s="349">
        <v>194.101</v>
      </c>
      <c r="M11" s="349">
        <v>213.964</v>
      </c>
      <c r="N11" s="349">
        <v>181.1</v>
      </c>
      <c r="O11" s="349">
        <v>158.9</v>
      </c>
      <c r="P11" s="349">
        <v>155.1</v>
      </c>
      <c r="Q11" s="349">
        <v>184.89</v>
      </c>
      <c r="R11" s="349">
        <v>193.4</v>
      </c>
      <c r="S11" s="349">
        <v>171.5</v>
      </c>
      <c r="T11" s="623">
        <v>180</v>
      </c>
      <c r="V11" s="107" t="s">
        <v>11</v>
      </c>
      <c r="W11" s="349">
        <v>697.70500000000004</v>
      </c>
      <c r="X11" s="349">
        <v>704.55100000000004</v>
      </c>
      <c r="Y11" s="349">
        <v>777.40499999999997</v>
      </c>
      <c r="Z11" s="349">
        <v>656.9</v>
      </c>
      <c r="AA11" s="349">
        <v>691.6</v>
      </c>
    </row>
    <row r="12" spans="2:27" s="24" customFormat="1">
      <c r="B12" s="26" t="s">
        <v>12</v>
      </c>
      <c r="C12" s="201">
        <v>-79.388000000000005</v>
      </c>
      <c r="D12" s="201">
        <v>-78.572000000000003</v>
      </c>
      <c r="E12" s="201">
        <v>-84.933000000000007</v>
      </c>
      <c r="F12" s="201">
        <f t="shared" si="0"/>
        <v>-95.102999999999952</v>
      </c>
      <c r="G12" s="350">
        <v>-78</v>
      </c>
      <c r="H12" s="350">
        <v>-83.513999999999996</v>
      </c>
      <c r="I12" s="350">
        <v>-98.037999999999997</v>
      </c>
      <c r="J12" s="350">
        <v>-112.02500000000001</v>
      </c>
      <c r="K12" s="350">
        <v>-88.998000000000005</v>
      </c>
      <c r="L12" s="350">
        <v>-92.686000000000007</v>
      </c>
      <c r="M12" s="350">
        <v>-102.88800000000001</v>
      </c>
      <c r="N12" s="350">
        <v>-86.2</v>
      </c>
      <c r="O12" s="522">
        <v>-71.8</v>
      </c>
      <c r="P12" s="522">
        <v>-71.933999999999997</v>
      </c>
      <c r="Q12" s="522">
        <v>-88.204999999999998</v>
      </c>
      <c r="R12" s="522">
        <v>98.4</v>
      </c>
      <c r="S12" s="522">
        <v>-83.3</v>
      </c>
      <c r="T12" s="230">
        <v>-83.2</v>
      </c>
      <c r="V12" s="26" t="s">
        <v>12</v>
      </c>
      <c r="W12" s="149">
        <v>-349.74099999999999</v>
      </c>
      <c r="X12" s="149">
        <v>-337.99599999999998</v>
      </c>
      <c r="Y12" s="322">
        <v>-366.02100000000002</v>
      </c>
      <c r="Z12" s="322">
        <v>-301.89999999999998</v>
      </c>
      <c r="AA12" s="322">
        <v>-330.1</v>
      </c>
    </row>
    <row r="13" spans="2:27" s="24" customFormat="1">
      <c r="B13" s="173" t="s">
        <v>13</v>
      </c>
      <c r="C13" s="197">
        <v>-37.301000000000002</v>
      </c>
      <c r="D13" s="146">
        <v>-37.975999999999999</v>
      </c>
      <c r="E13" s="146">
        <v>-37.472000000000001</v>
      </c>
      <c r="F13" s="197">
        <f t="shared" si="0"/>
        <v>-41.789000000000016</v>
      </c>
      <c r="G13" s="149">
        <v>-31.437999999999999</v>
      </c>
      <c r="H13" s="149">
        <v>-33.173999999999999</v>
      </c>
      <c r="I13" s="149">
        <v>-33.793999999999997</v>
      </c>
      <c r="J13" s="149">
        <v>-41.634999999999998</v>
      </c>
      <c r="K13" s="149">
        <v>-33.719000000000001</v>
      </c>
      <c r="L13" s="149">
        <v>-35.25</v>
      </c>
      <c r="M13" s="149">
        <v>-38.249000000000002</v>
      </c>
      <c r="N13" s="149">
        <v>-38.799999999999997</v>
      </c>
      <c r="O13" s="523">
        <v>-30.5</v>
      </c>
      <c r="P13" s="523">
        <v>-28.099</v>
      </c>
      <c r="Q13" s="523">
        <v>-28.675000000000001</v>
      </c>
      <c r="R13" s="523">
        <v>-47</v>
      </c>
      <c r="S13" s="523">
        <v>-30.8</v>
      </c>
      <c r="T13" s="446">
        <v>-37.5</v>
      </c>
      <c r="V13" s="173" t="s">
        <v>13</v>
      </c>
      <c r="W13" s="322">
        <v>-157.00299999999999</v>
      </c>
      <c r="X13" s="322">
        <v>-154.53800000000001</v>
      </c>
      <c r="Y13" s="322">
        <v>-141.60499999999999</v>
      </c>
      <c r="Z13" s="322">
        <v>-129</v>
      </c>
      <c r="AA13" s="322">
        <v>-134.19999999999999</v>
      </c>
    </row>
    <row r="14" spans="2:27" s="24" customFormat="1">
      <c r="B14" s="173" t="s">
        <v>14</v>
      </c>
      <c r="C14" s="197">
        <v>-24.129000000000001</v>
      </c>
      <c r="D14" s="196">
        <v>-24.242999999999999</v>
      </c>
      <c r="E14" s="196">
        <v>-24.606000000000002</v>
      </c>
      <c r="F14" s="197">
        <f t="shared" si="0"/>
        <v>-23.180999999999997</v>
      </c>
      <c r="G14" s="322">
        <v>-31.91</v>
      </c>
      <c r="H14" s="322">
        <v>-32.848999999999997</v>
      </c>
      <c r="I14" s="322">
        <v>-34.597000000000001</v>
      </c>
      <c r="J14" s="326">
        <v>-32.43</v>
      </c>
      <c r="K14" s="326">
        <v>-33.128</v>
      </c>
      <c r="L14" s="326">
        <v>-34.058999999999997</v>
      </c>
      <c r="M14" s="326">
        <v>-34.411999999999999</v>
      </c>
      <c r="N14" s="326">
        <v>-29.6</v>
      </c>
      <c r="O14" s="446">
        <v>-29.9</v>
      </c>
      <c r="P14" s="446">
        <v>-29.359000000000002</v>
      </c>
      <c r="Q14" s="446">
        <v>-30.748999999999999</v>
      </c>
      <c r="R14" s="446">
        <v>-30.6</v>
      </c>
      <c r="S14" s="446">
        <v>-31.5</v>
      </c>
      <c r="T14" s="446">
        <v>-32.200000000000003</v>
      </c>
      <c r="V14" s="26" t="s">
        <v>14</v>
      </c>
      <c r="W14" s="149">
        <v>-96.71</v>
      </c>
      <c r="X14" s="149">
        <v>-96.159000000000006</v>
      </c>
      <c r="Y14" s="322">
        <v>-130.941</v>
      </c>
      <c r="Z14" s="322">
        <v>-115.3</v>
      </c>
      <c r="AA14" s="322">
        <v>-120.5</v>
      </c>
    </row>
    <row r="15" spans="2:27" s="24" customFormat="1">
      <c r="B15" s="202" t="s">
        <v>15</v>
      </c>
      <c r="C15" s="197">
        <v>-0.157</v>
      </c>
      <c r="D15" s="196">
        <v>-0.155</v>
      </c>
      <c r="E15" s="196">
        <v>-1.415</v>
      </c>
      <c r="F15" s="197">
        <f t="shared" si="0"/>
        <v>-6.3339999999999996</v>
      </c>
      <c r="G15" s="322">
        <v>-0.36599999999999999</v>
      </c>
      <c r="H15" s="322">
        <v>-1.2999999999999999E-2</v>
      </c>
      <c r="I15" s="322">
        <v>-0.5</v>
      </c>
      <c r="J15" s="326">
        <v>-0.45500000000000002</v>
      </c>
      <c r="K15" s="326">
        <v>-4.7E-2</v>
      </c>
      <c r="L15" s="326">
        <v>-9.9000000000000005E-2</v>
      </c>
      <c r="M15" s="326">
        <v>-2.2839999999999998</v>
      </c>
      <c r="N15" s="326">
        <v>-9.1999999999999993</v>
      </c>
      <c r="O15" s="446">
        <v>-1.554</v>
      </c>
      <c r="P15" s="446">
        <f>-1.099</f>
        <v>-1.099</v>
      </c>
      <c r="Q15" s="446">
        <v>0.42499999999999999</v>
      </c>
      <c r="R15" s="446">
        <v>-3.4</v>
      </c>
      <c r="S15" s="446">
        <v>-0.1</v>
      </c>
      <c r="T15" s="446">
        <v>0</v>
      </c>
      <c r="V15" s="173" t="s">
        <v>15</v>
      </c>
      <c r="W15" s="322">
        <v>-2.8959999999999999</v>
      </c>
      <c r="X15" s="322">
        <v>-8.0609999999999999</v>
      </c>
      <c r="Y15" s="322">
        <v>-1.36</v>
      </c>
      <c r="Z15" s="322">
        <v>-11.6</v>
      </c>
      <c r="AA15" s="322">
        <v>-5.6</v>
      </c>
    </row>
    <row r="16" spans="2:27" s="24" customFormat="1">
      <c r="B16" s="203" t="s">
        <v>16</v>
      </c>
      <c r="C16" s="197">
        <v>-981</v>
      </c>
      <c r="D16" s="196">
        <v>-1.2609999999999999</v>
      </c>
      <c r="E16" s="196">
        <v>-1.008</v>
      </c>
      <c r="F16" s="197">
        <f t="shared" si="0"/>
        <v>977.524</v>
      </c>
      <c r="G16" s="322">
        <v>-1.3759999999999999</v>
      </c>
      <c r="H16" s="322">
        <v>-1.1499999999999999</v>
      </c>
      <c r="I16" s="322">
        <v>-0.72399999999999998</v>
      </c>
      <c r="J16" s="326">
        <v>-2.702</v>
      </c>
      <c r="K16" s="326">
        <v>-0.97499999999999998</v>
      </c>
      <c r="L16" s="326">
        <v>-0.63800000000000001</v>
      </c>
      <c r="M16" s="326">
        <v>-2.11</v>
      </c>
      <c r="N16" s="326">
        <v>-3.2</v>
      </c>
      <c r="O16" s="446">
        <v>0.19600000000000001</v>
      </c>
      <c r="P16" s="446">
        <v>-2.5</v>
      </c>
      <c r="Q16" s="446">
        <v>-1.0780000000000001</v>
      </c>
      <c r="R16" s="446">
        <v>0.4</v>
      </c>
      <c r="S16" s="446">
        <v>-0.6</v>
      </c>
      <c r="T16" s="446">
        <v>0.1</v>
      </c>
      <c r="V16" s="173" t="s">
        <v>16</v>
      </c>
      <c r="W16" s="322">
        <v>-11.4</v>
      </c>
      <c r="X16" s="322">
        <v>-5.7450000000000001</v>
      </c>
      <c r="Y16" s="322">
        <v>-5.9340000000000002</v>
      </c>
      <c r="Z16" s="322">
        <v>-6.7</v>
      </c>
      <c r="AA16" s="322">
        <v>-3</v>
      </c>
    </row>
    <row r="17" spans="2:27" s="24" customFormat="1">
      <c r="B17" s="202" t="s">
        <v>17</v>
      </c>
      <c r="C17" s="197">
        <v>-1.4810000000000001</v>
      </c>
      <c r="D17" s="197">
        <v>-1.6910000000000001</v>
      </c>
      <c r="E17" s="197">
        <v>-1.357</v>
      </c>
      <c r="F17" s="197">
        <f t="shared" si="0"/>
        <v>-1.3769999999999998</v>
      </c>
      <c r="G17" s="323">
        <v>-1.615</v>
      </c>
      <c r="H17" s="323">
        <v>-1.5309999999999999</v>
      </c>
      <c r="I17" s="323">
        <v>-1.6950000000000001</v>
      </c>
      <c r="J17" s="326">
        <v>-1.655</v>
      </c>
      <c r="K17" s="326">
        <v>-1.1830000000000001</v>
      </c>
      <c r="L17" s="326">
        <v>-1.232</v>
      </c>
      <c r="M17" s="326">
        <v>-1.3140000000000001</v>
      </c>
      <c r="N17" s="326">
        <v>-1.5</v>
      </c>
      <c r="O17" s="446">
        <v>-1.0860000000000001</v>
      </c>
      <c r="P17" s="446">
        <v>-1.0720000000000001</v>
      </c>
      <c r="Q17" s="446">
        <v>-1.1140000000000001</v>
      </c>
      <c r="R17" s="446">
        <v>-0.9</v>
      </c>
      <c r="S17" s="446">
        <v>-1.2</v>
      </c>
      <c r="T17" s="446">
        <v>-1.2</v>
      </c>
      <c r="V17" s="139" t="s">
        <v>17</v>
      </c>
      <c r="W17" s="323">
        <v>-5.5739999999999998</v>
      </c>
      <c r="X17" s="323">
        <v>-5.9059999999999997</v>
      </c>
      <c r="Y17" s="322">
        <v>-6.4109999999999996</v>
      </c>
      <c r="Z17" s="322">
        <v>-5</v>
      </c>
      <c r="AA17" s="322">
        <v>-4.0999999999999996</v>
      </c>
    </row>
    <row r="18" spans="2:27" s="24" customFormat="1">
      <c r="B18" s="173" t="s">
        <v>18</v>
      </c>
      <c r="C18" s="197">
        <v>0.72599999999999998</v>
      </c>
      <c r="D18" s="196">
        <v>416</v>
      </c>
      <c r="E18" s="196">
        <v>1.1679999999999999</v>
      </c>
      <c r="F18" s="197">
        <f t="shared" si="0"/>
        <v>-414.86400000000003</v>
      </c>
      <c r="G18" s="322">
        <v>0.82199999999999995</v>
      </c>
      <c r="H18" s="322">
        <v>0.94499999999999995</v>
      </c>
      <c r="I18" s="322">
        <v>0.57599999999999996</v>
      </c>
      <c r="J18" s="326">
        <v>-0.628</v>
      </c>
      <c r="K18" s="326">
        <v>0.53600000000000003</v>
      </c>
      <c r="L18" s="326">
        <v>-1.1020000000000001</v>
      </c>
      <c r="M18" s="326">
        <v>-0.78</v>
      </c>
      <c r="N18" s="326">
        <v>-3</v>
      </c>
      <c r="O18" s="446">
        <v>-1.548</v>
      </c>
      <c r="P18" s="446">
        <v>-0.56799999999999995</v>
      </c>
      <c r="Q18" s="446">
        <v>0.79</v>
      </c>
      <c r="R18" s="446">
        <v>0.9</v>
      </c>
      <c r="S18" s="446">
        <v>-1</v>
      </c>
      <c r="T18" s="446">
        <v>-3.7</v>
      </c>
      <c r="V18" s="139" t="s">
        <v>18</v>
      </c>
      <c r="W18" s="323">
        <v>3.1469999999999998</v>
      </c>
      <c r="X18" s="323">
        <v>3.03</v>
      </c>
      <c r="Y18" s="322">
        <v>1.7150000000000001</v>
      </c>
      <c r="Z18" s="322">
        <v>-4.4000000000000004</v>
      </c>
      <c r="AA18" s="322">
        <v>-0.4</v>
      </c>
    </row>
    <row r="19" spans="2:27" s="24" customFormat="1">
      <c r="B19" s="313" t="s">
        <v>268</v>
      </c>
      <c r="C19" s="197"/>
      <c r="D19" s="197"/>
      <c r="E19" s="197"/>
      <c r="F19" s="197">
        <f t="shared" si="0"/>
        <v>0</v>
      </c>
      <c r="G19" s="323"/>
      <c r="H19" s="323"/>
      <c r="I19" s="323"/>
      <c r="J19" s="326"/>
      <c r="K19" s="326"/>
      <c r="L19" s="326"/>
      <c r="M19" s="326"/>
      <c r="N19" s="326"/>
      <c r="O19" s="446"/>
      <c r="P19" s="446"/>
      <c r="Q19" s="446"/>
      <c r="R19" s="446"/>
      <c r="S19" s="446"/>
      <c r="T19" s="446"/>
      <c r="V19" s="313" t="s">
        <v>268</v>
      </c>
      <c r="W19" s="363">
        <v>1.2</v>
      </c>
      <c r="X19" s="323"/>
      <c r="Y19" s="322"/>
      <c r="Z19" s="322"/>
      <c r="AA19" s="322"/>
    </row>
    <row r="20" spans="2:27" s="24" customFormat="1">
      <c r="B20" s="202" t="s">
        <v>19</v>
      </c>
      <c r="C20" s="197">
        <v>0.439</v>
      </c>
      <c r="D20" s="197">
        <v>2.7949999999999999</v>
      </c>
      <c r="E20" s="197">
        <v>1.5329999999999999</v>
      </c>
      <c r="F20" s="197">
        <f t="shared" si="0"/>
        <v>1.4890000000000008</v>
      </c>
      <c r="G20" s="323">
        <v>1.171</v>
      </c>
      <c r="H20" s="323">
        <v>3.165</v>
      </c>
      <c r="I20" s="323">
        <v>2.448</v>
      </c>
      <c r="J20" s="326">
        <v>0.98799999999999999</v>
      </c>
      <c r="K20" s="326">
        <v>0.55800000000000005</v>
      </c>
      <c r="L20" s="326">
        <v>3.702</v>
      </c>
      <c r="M20" s="326">
        <v>4.9930000000000003</v>
      </c>
      <c r="N20" s="326">
        <v>3.7</v>
      </c>
      <c r="O20" s="446">
        <v>1.984</v>
      </c>
      <c r="P20" s="446">
        <v>3.3140000000000001</v>
      </c>
      <c r="Q20" s="446">
        <v>5.8760000000000003</v>
      </c>
      <c r="R20" s="446">
        <v>3.8</v>
      </c>
      <c r="S20" s="446">
        <v>2.8</v>
      </c>
      <c r="T20" s="446">
        <v>5.9</v>
      </c>
      <c r="V20" s="139" t="s">
        <v>19</v>
      </c>
      <c r="W20" s="323">
        <v>6.84</v>
      </c>
      <c r="X20" s="323">
        <v>6.2560000000000002</v>
      </c>
      <c r="Y20" s="322">
        <v>7.54</v>
      </c>
      <c r="Z20" s="322">
        <v>11.5</v>
      </c>
      <c r="AA20" s="322">
        <v>14.8</v>
      </c>
    </row>
    <row r="21" spans="2:27" s="24" customFormat="1">
      <c r="B21" s="173" t="s">
        <v>20</v>
      </c>
      <c r="C21" s="197">
        <v>-0.81100000000000005</v>
      </c>
      <c r="D21" s="196">
        <v>-3.3029999999999999</v>
      </c>
      <c r="E21" s="196">
        <v>-2.9849999999999999</v>
      </c>
      <c r="F21" s="197">
        <f t="shared" si="0"/>
        <v>-7.1110000000000007</v>
      </c>
      <c r="G21" s="322">
        <v>-1.786</v>
      </c>
      <c r="H21" s="322">
        <v>-1.2450000000000001</v>
      </c>
      <c r="I21" s="322">
        <v>-1.0089999999999999</v>
      </c>
      <c r="J21" s="326">
        <v>-1.9059999999999999</v>
      </c>
      <c r="K21" s="326">
        <v>-0.70299999999999996</v>
      </c>
      <c r="L21" s="326">
        <v>-2.3210000000000002</v>
      </c>
      <c r="M21" s="326">
        <v>-0.64700000000000002</v>
      </c>
      <c r="N21" s="326">
        <v>-6</v>
      </c>
      <c r="O21" s="446">
        <v>-1.548</v>
      </c>
      <c r="P21" s="446">
        <v>-0.41199999999999998</v>
      </c>
      <c r="Q21" s="446">
        <v>-1.625</v>
      </c>
      <c r="R21" s="446">
        <v>-6.8</v>
      </c>
      <c r="S21" s="446">
        <v>-0.4</v>
      </c>
      <c r="T21" s="230">
        <v>-2.5</v>
      </c>
      <c r="V21" s="139" t="s">
        <v>20</v>
      </c>
      <c r="W21" s="323">
        <v>-5.6929999999999996</v>
      </c>
      <c r="X21" s="323">
        <v>-14.21</v>
      </c>
      <c r="Y21" s="322">
        <v>-5.7859999999999996</v>
      </c>
      <c r="Z21" s="322">
        <v>-7.7</v>
      </c>
      <c r="AA21" s="322">
        <v>-10.4</v>
      </c>
    </row>
    <row r="22" spans="2:27" s="20" customFormat="1">
      <c r="B22" s="9"/>
      <c r="C22" s="9"/>
      <c r="D22" s="27"/>
      <c r="E22" s="27"/>
      <c r="F22" s="27"/>
      <c r="G22" s="28"/>
      <c r="H22" s="28"/>
      <c r="I22" s="17"/>
      <c r="J22" s="141"/>
      <c r="K22" s="141"/>
      <c r="L22" s="141"/>
      <c r="M22" s="141"/>
      <c r="N22" s="141"/>
      <c r="O22" s="251"/>
      <c r="P22" s="141"/>
      <c r="Q22" s="141"/>
      <c r="R22" s="141"/>
      <c r="S22" s="141"/>
      <c r="T22" s="141"/>
      <c r="V22" s="26"/>
      <c r="W22" s="149"/>
      <c r="X22" s="149"/>
      <c r="Y22" s="149"/>
      <c r="Z22" s="149"/>
      <c r="AA22" s="149"/>
    </row>
    <row r="23" spans="2:27" ht="18.5" thickBot="1">
      <c r="B23" s="107" t="s">
        <v>21</v>
      </c>
      <c r="C23" s="107">
        <v>20.266999999999999</v>
      </c>
      <c r="D23" s="107">
        <v>23.452000000000002</v>
      </c>
      <c r="E23" s="107">
        <v>29.515000000000001</v>
      </c>
      <c r="F23" s="107">
        <f>X23-SUM(C23:E23)</f>
        <v>17.987999999999985</v>
      </c>
      <c r="G23" s="349">
        <v>26.454000000000001</v>
      </c>
      <c r="H23" s="349">
        <v>32.710999999999999</v>
      </c>
      <c r="I23" s="349">
        <v>37.301000000000002</v>
      </c>
      <c r="J23" s="349">
        <v>32.665999999999997</v>
      </c>
      <c r="K23" s="349">
        <v>27.885000000000002</v>
      </c>
      <c r="L23" s="349">
        <v>30.417000000000002</v>
      </c>
      <c r="M23" s="349">
        <v>36.271000000000001</v>
      </c>
      <c r="N23" s="349">
        <v>7.2</v>
      </c>
      <c r="O23" s="349">
        <v>23.2</v>
      </c>
      <c r="P23" s="349">
        <v>23.395</v>
      </c>
      <c r="Q23" s="349">
        <v>40.534999999999997</v>
      </c>
      <c r="R23" s="349">
        <v>22.6</v>
      </c>
      <c r="S23" s="349">
        <v>25.4</v>
      </c>
      <c r="T23" s="623">
        <v>25.8</v>
      </c>
      <c r="V23" s="107" t="s">
        <v>21</v>
      </c>
      <c r="W23" s="349">
        <v>79.843999999999994</v>
      </c>
      <c r="X23" s="349">
        <v>91.221999999999994</v>
      </c>
      <c r="Y23" s="349">
        <v>128.602</v>
      </c>
      <c r="Z23" s="349">
        <v>86.4</v>
      </c>
      <c r="AA23" s="349">
        <v>109.4</v>
      </c>
    </row>
    <row r="24" spans="2:27" s="26" customFormat="1">
      <c r="B24" s="204" t="s">
        <v>22</v>
      </c>
      <c r="C24" s="146">
        <v>1.5620000000000001</v>
      </c>
      <c r="D24" s="146">
        <v>2.23</v>
      </c>
      <c r="E24" s="146">
        <v>2.1160000000000001</v>
      </c>
      <c r="F24" s="197">
        <f>X24-SUM(C24:E24)</f>
        <v>2.1610000000000014</v>
      </c>
      <c r="G24" s="149">
        <v>1.653</v>
      </c>
      <c r="H24" s="149">
        <v>2.0419999999999998</v>
      </c>
      <c r="I24" s="322">
        <v>1.8080000000000001</v>
      </c>
      <c r="J24" s="326">
        <v>2.9279999999999999</v>
      </c>
      <c r="K24" s="326">
        <v>2.0920000000000001</v>
      </c>
      <c r="L24" s="326">
        <v>1.9370000000000001</v>
      </c>
      <c r="M24" s="326">
        <v>1.532</v>
      </c>
      <c r="N24" s="326">
        <v>2.2999999999999998</v>
      </c>
      <c r="O24" s="446">
        <v>1.1060000000000001</v>
      </c>
      <c r="P24" s="446">
        <v>1.867</v>
      </c>
      <c r="Q24" s="446">
        <v>1.345</v>
      </c>
      <c r="R24" s="446">
        <v>1</v>
      </c>
      <c r="S24" s="446">
        <v>1.3</v>
      </c>
      <c r="T24" s="230">
        <v>1.9</v>
      </c>
      <c r="V24" s="26" t="s">
        <v>22</v>
      </c>
      <c r="W24" s="149">
        <v>9.8529999999999998</v>
      </c>
      <c r="X24" s="149">
        <v>8.0690000000000008</v>
      </c>
      <c r="Y24" s="322">
        <v>8.4209999999999994</v>
      </c>
      <c r="Z24" s="322">
        <v>7.5</v>
      </c>
      <c r="AA24" s="322">
        <v>5.3</v>
      </c>
    </row>
    <row r="25" spans="2:27" s="26" customFormat="1">
      <c r="B25" s="202" t="s">
        <v>209</v>
      </c>
      <c r="C25" s="196">
        <v>-14.351000000000001</v>
      </c>
      <c r="D25" s="196">
        <v>-11.776999999999999</v>
      </c>
      <c r="E25" s="196">
        <v>-12.378</v>
      </c>
      <c r="F25" s="197">
        <f>X25-SUM(C25:E25)</f>
        <v>-10.476999999999997</v>
      </c>
      <c r="G25" s="322">
        <v>-15.798999999999999</v>
      </c>
      <c r="H25" s="322">
        <v>-17.48</v>
      </c>
      <c r="I25" s="322">
        <v>-16.222000000000001</v>
      </c>
      <c r="J25" s="326">
        <v>-18.617000000000001</v>
      </c>
      <c r="K25" s="326">
        <v>-26.972000000000001</v>
      </c>
      <c r="L25" s="326">
        <v>-22.513999999999999</v>
      </c>
      <c r="M25" s="326">
        <v>-21.744</v>
      </c>
      <c r="N25" s="326">
        <v>-20.8</v>
      </c>
      <c r="O25" s="446">
        <v>-9.8930000000000007</v>
      </c>
      <c r="P25" s="446">
        <v>-18.731000000000002</v>
      </c>
      <c r="Q25" s="446">
        <v>-18.059000000000001</v>
      </c>
      <c r="R25" s="446">
        <v>-17.2</v>
      </c>
      <c r="S25" s="446">
        <v>-15.8</v>
      </c>
      <c r="T25" s="446">
        <v>-17.3</v>
      </c>
      <c r="V25" s="282" t="s">
        <v>209</v>
      </c>
      <c r="W25" s="322">
        <v>-56.250999999999998</v>
      </c>
      <c r="X25" s="322">
        <v>-48.982999999999997</v>
      </c>
      <c r="Y25" s="322">
        <v>-68.024000000000001</v>
      </c>
      <c r="Z25" s="322">
        <v>-87.3</v>
      </c>
      <c r="AA25" s="322">
        <v>-71.5</v>
      </c>
    </row>
    <row r="26" spans="2:27" s="26" customFormat="1">
      <c r="B26" s="202"/>
      <c r="C26" s="196"/>
      <c r="D26" s="196"/>
      <c r="E26" s="196"/>
      <c r="F26" s="197">
        <f>X26-SUM(C26:E26)</f>
        <v>-100</v>
      </c>
      <c r="G26" s="322"/>
      <c r="H26" s="322"/>
      <c r="I26" s="322"/>
      <c r="J26" s="326"/>
      <c r="K26" s="326"/>
      <c r="L26" s="326"/>
      <c r="M26" s="326"/>
      <c r="N26" s="326"/>
      <c r="O26" s="446"/>
      <c r="P26" s="446"/>
      <c r="Q26" s="446"/>
      <c r="R26" s="446"/>
      <c r="S26" s="446"/>
      <c r="T26" s="446"/>
      <c r="V26" s="282" t="s">
        <v>269</v>
      </c>
      <c r="W26" s="364"/>
      <c r="X26" s="326">
        <v>-100</v>
      </c>
      <c r="Y26" s="364"/>
      <c r="Z26" s="364"/>
      <c r="AA26" s="364"/>
    </row>
    <row r="27" spans="2:27" s="26" customFormat="1">
      <c r="B27" s="173" t="s">
        <v>23</v>
      </c>
      <c r="C27" s="196">
        <v>4.5030000000000001</v>
      </c>
      <c r="D27" s="196">
        <v>-3.7679999999999998</v>
      </c>
      <c r="E27" s="196">
        <v>-0.85799999999999998</v>
      </c>
      <c r="F27" s="197">
        <f>X27-SUM(C27:E27)</f>
        <v>-0.27500000000000036</v>
      </c>
      <c r="G27" s="322">
        <v>-0.64</v>
      </c>
      <c r="H27" s="322">
        <v>-6.5679999999999996</v>
      </c>
      <c r="I27" s="322">
        <v>-5.4290000000000003</v>
      </c>
      <c r="J27" s="326">
        <v>-4.0179999999999998</v>
      </c>
      <c r="K27" s="326">
        <v>7.2409999999999997</v>
      </c>
      <c r="L27" s="326">
        <v>1.4670000000000001</v>
      </c>
      <c r="M27" s="326">
        <v>0.42499999999999999</v>
      </c>
      <c r="N27" s="326">
        <v>1.4</v>
      </c>
      <c r="O27" s="446">
        <v>-11.54</v>
      </c>
      <c r="P27" s="446">
        <v>2.702</v>
      </c>
      <c r="Q27" s="446">
        <v>-5.5510000000000002</v>
      </c>
      <c r="R27" s="446">
        <v>-4.3</v>
      </c>
      <c r="S27" s="446">
        <v>0.5</v>
      </c>
      <c r="T27" s="446">
        <v>-0.14899999999999999</v>
      </c>
      <c r="V27" s="282" t="s">
        <v>23</v>
      </c>
      <c r="W27" s="322">
        <v>6.0549999999999997</v>
      </c>
      <c r="X27" s="322">
        <v>-0.39800000000000002</v>
      </c>
      <c r="Y27" s="322">
        <v>-16.771000000000001</v>
      </c>
      <c r="Z27" s="454">
        <v>10.452</v>
      </c>
      <c r="AA27" s="546" t="s">
        <v>315</v>
      </c>
    </row>
    <row r="28" spans="2:27">
      <c r="B28" s="173" t="s">
        <v>310</v>
      </c>
      <c r="C28" s="146"/>
      <c r="D28" s="146"/>
      <c r="E28" s="146"/>
      <c r="F28" s="146"/>
      <c r="G28" s="149"/>
      <c r="H28" s="149"/>
      <c r="I28" s="149"/>
      <c r="J28" s="351"/>
      <c r="K28" s="351"/>
      <c r="L28" s="351"/>
      <c r="M28" s="351"/>
      <c r="N28" s="351"/>
      <c r="O28" s="523"/>
      <c r="P28" s="351">
        <v>1.264</v>
      </c>
      <c r="Q28" s="351">
        <v>0.122</v>
      </c>
      <c r="R28" s="351">
        <v>12.8</v>
      </c>
      <c r="S28" s="351">
        <v>0.4</v>
      </c>
      <c r="T28" s="326">
        <v>4.2</v>
      </c>
      <c r="U28" s="26"/>
      <c r="V28" s="151"/>
      <c r="W28" s="149"/>
      <c r="X28" s="149"/>
      <c r="Y28" s="149"/>
      <c r="Z28" s="149"/>
      <c r="AA28" s="149"/>
    </row>
    <row r="29" spans="2:27" ht="18.5" thickBot="1">
      <c r="B29" s="107" t="s">
        <v>249</v>
      </c>
      <c r="C29" s="107">
        <v>11.981</v>
      </c>
      <c r="D29" s="107">
        <v>10.137</v>
      </c>
      <c r="E29" s="107">
        <v>18.395</v>
      </c>
      <c r="F29" s="107">
        <f>X29-SUM(C29:E29)</f>
        <v>-90.603000000000009</v>
      </c>
      <c r="G29" s="349">
        <v>11.667999999999999</v>
      </c>
      <c r="H29" s="349">
        <v>10.705</v>
      </c>
      <c r="I29" s="349">
        <v>17.457999999999998</v>
      </c>
      <c r="J29" s="349">
        <v>13</v>
      </c>
      <c r="K29" s="349">
        <v>10.246</v>
      </c>
      <c r="L29" s="349">
        <v>11.307</v>
      </c>
      <c r="M29" s="349">
        <v>16.484999999999999</v>
      </c>
      <c r="N29" s="349">
        <v>9.8000000000000007</v>
      </c>
      <c r="O29" s="349">
        <v>2.8450000000000002</v>
      </c>
      <c r="P29" s="349">
        <v>10.497</v>
      </c>
      <c r="Q29" s="349">
        <v>18.391999999999999</v>
      </c>
      <c r="R29" s="349">
        <v>15</v>
      </c>
      <c r="S29" s="349">
        <v>11.8</v>
      </c>
      <c r="T29" s="628">
        <v>14.3</v>
      </c>
      <c r="V29" s="43" t="s">
        <v>24</v>
      </c>
      <c r="W29" s="360">
        <v>39.500999999999998</v>
      </c>
      <c r="X29" s="360">
        <v>-50.09</v>
      </c>
      <c r="Y29" s="360">
        <v>52.228000000000002</v>
      </c>
      <c r="Z29" s="360">
        <v>17.056000000000001</v>
      </c>
      <c r="AA29" s="360">
        <v>46.5</v>
      </c>
    </row>
    <row r="30" spans="2:27" s="151" customFormat="1">
      <c r="B30" s="202" t="s">
        <v>25</v>
      </c>
      <c r="C30" s="196">
        <v>-4.6840000000000002</v>
      </c>
      <c r="D30" s="196">
        <v>-4.2380000000000004</v>
      </c>
      <c r="E30" s="196">
        <v>-5.89</v>
      </c>
      <c r="F30" s="197">
        <f>X30-SUM(C30:E30)</f>
        <v>3.3690000000000015</v>
      </c>
      <c r="G30" s="322">
        <v>-5.15</v>
      </c>
      <c r="H30" s="322">
        <v>-4.1040000000000001</v>
      </c>
      <c r="I30" s="322">
        <v>-6.9610000000000003</v>
      </c>
      <c r="J30" s="326">
        <v>-16.684999999999999</v>
      </c>
      <c r="K30" s="326">
        <v>-5.3280000000000003</v>
      </c>
      <c r="L30" s="326">
        <v>-3.6019999999999999</v>
      </c>
      <c r="M30" s="326">
        <v>-9.0399999999999991</v>
      </c>
      <c r="N30" s="326">
        <v>11.1</v>
      </c>
      <c r="O30" s="446">
        <v>-4.72</v>
      </c>
      <c r="P30" s="326">
        <v>-6.56</v>
      </c>
      <c r="Q30" s="326">
        <v>-6.657</v>
      </c>
      <c r="R30" s="326">
        <v>9.6</v>
      </c>
      <c r="S30" s="326">
        <v>-6.1</v>
      </c>
      <c r="T30" s="230">
        <v>-8.4</v>
      </c>
      <c r="U30" s="260"/>
      <c r="V30" s="202" t="s">
        <v>25</v>
      </c>
      <c r="W30" s="322">
        <v>-21.574999999999999</v>
      </c>
      <c r="X30" s="322">
        <v>-11.443</v>
      </c>
      <c r="Y30" s="322">
        <v>-32.808999999999997</v>
      </c>
      <c r="Z30" s="322">
        <v>-26.998999999999999</v>
      </c>
      <c r="AA30" s="322">
        <v>-8.3000000000000007</v>
      </c>
    </row>
    <row r="31" spans="2:27" s="27" customFormat="1">
      <c r="B31" s="25"/>
      <c r="C31" s="25"/>
      <c r="D31" s="25"/>
      <c r="E31" s="25"/>
      <c r="F31" s="25"/>
      <c r="G31" s="171"/>
      <c r="H31" s="171"/>
      <c r="I31" s="171"/>
      <c r="J31" s="141"/>
      <c r="K31" s="141"/>
      <c r="L31" s="141"/>
      <c r="M31" s="141"/>
      <c r="N31" s="141"/>
      <c r="O31" s="251"/>
      <c r="P31" s="141"/>
      <c r="Q31" s="141"/>
      <c r="R31" s="141"/>
      <c r="S31" s="141"/>
      <c r="T31" s="458"/>
      <c r="U31" s="9"/>
      <c r="V31" s="25"/>
      <c r="W31" s="140"/>
      <c r="X31" s="140"/>
      <c r="Y31" s="140"/>
      <c r="Z31" s="140"/>
      <c r="AA31" s="140"/>
    </row>
    <row r="32" spans="2:27" s="27" customFormat="1" ht="18.5" thickBot="1">
      <c r="B32" s="107" t="s">
        <v>250</v>
      </c>
      <c r="C32" s="107">
        <v>7.2969999999999997</v>
      </c>
      <c r="D32" s="107">
        <v>5.899</v>
      </c>
      <c r="E32" s="107">
        <v>12.505000000000001</v>
      </c>
      <c r="F32" s="107">
        <f>X32-SUM(C32:E32)</f>
        <v>-87.234000000000009</v>
      </c>
      <c r="G32" s="349">
        <v>6.5179999999999998</v>
      </c>
      <c r="H32" s="349">
        <v>6.601</v>
      </c>
      <c r="I32" s="349">
        <v>10.497</v>
      </c>
      <c r="J32" s="349">
        <v>-3.7</v>
      </c>
      <c r="K32" s="349">
        <v>4.9180000000000001</v>
      </c>
      <c r="L32" s="349">
        <v>7.7050000000000001</v>
      </c>
      <c r="M32" s="349">
        <v>7.4450000000000003</v>
      </c>
      <c r="N32" s="349">
        <v>-20.9</v>
      </c>
      <c r="O32" s="349">
        <v>-1.875</v>
      </c>
      <c r="P32" s="349">
        <v>3.9369999999999998</v>
      </c>
      <c r="Q32" s="349">
        <v>11.734999999999999</v>
      </c>
      <c r="R32" s="349">
        <v>24.6</v>
      </c>
      <c r="S32" s="349">
        <v>5.6</v>
      </c>
      <c r="T32" s="628">
        <v>5.9</v>
      </c>
      <c r="U32" s="28"/>
      <c r="V32" s="43" t="s">
        <v>26</v>
      </c>
      <c r="W32" s="360">
        <v>17.925999999999998</v>
      </c>
      <c r="X32" s="360">
        <v>-61.533000000000001</v>
      </c>
      <c r="Y32" s="360">
        <v>19.419</v>
      </c>
      <c r="Z32" s="360">
        <v>-9.9429999999999996</v>
      </c>
      <c r="AA32" s="360">
        <v>38.200000000000003</v>
      </c>
    </row>
    <row r="33" spans="1:27" s="151" customFormat="1">
      <c r="B33" s="202" t="s">
        <v>27</v>
      </c>
      <c r="C33" s="197">
        <v>-0.125</v>
      </c>
      <c r="D33" s="197" t="s">
        <v>148</v>
      </c>
      <c r="E33" s="197">
        <v>1.4379999999999999</v>
      </c>
      <c r="F33" s="197">
        <f>X33-SUM(C33:E33)</f>
        <v>-6.3079999999999998</v>
      </c>
      <c r="G33" s="323" t="s">
        <v>148</v>
      </c>
      <c r="H33" s="323">
        <v>-0.38800000000000001</v>
      </c>
      <c r="I33" s="322">
        <v>-55.752000000000002</v>
      </c>
      <c r="J33" s="326">
        <v>-2.1</v>
      </c>
      <c r="K33" s="326">
        <v>20.356000000000002</v>
      </c>
      <c r="L33" s="326">
        <v>6.8390000000000004</v>
      </c>
      <c r="M33" s="326">
        <v>1.7999999999999999E-2</v>
      </c>
      <c r="N33" s="326">
        <v>31.3</v>
      </c>
      <c r="O33" s="446">
        <v>0.39800000000000002</v>
      </c>
      <c r="P33" s="326">
        <v>2.4510000000000001</v>
      </c>
      <c r="Q33" s="326">
        <v>-0.23200000000000001</v>
      </c>
      <c r="R33" s="326">
        <v>0.2</v>
      </c>
      <c r="S33" s="326">
        <v>0.1</v>
      </c>
      <c r="T33" s="230">
        <v>0</v>
      </c>
      <c r="U33" s="149"/>
      <c r="V33" s="202" t="s">
        <v>27</v>
      </c>
      <c r="W33" s="322">
        <v>-8.7669999999999995</v>
      </c>
      <c r="X33" s="322">
        <v>-4.9950000000000001</v>
      </c>
      <c r="Y33" s="322">
        <v>-57.722999999999999</v>
      </c>
      <c r="Z33" s="322">
        <v>67.551000000000002</v>
      </c>
      <c r="AA33" s="322">
        <v>3.1</v>
      </c>
    </row>
    <row r="34" spans="1:27" s="27" customFormat="1">
      <c r="C34" s="21"/>
      <c r="D34" s="21"/>
      <c r="E34" s="21"/>
      <c r="F34" s="21"/>
      <c r="G34" s="28"/>
      <c r="H34" s="28"/>
      <c r="I34" s="28"/>
      <c r="J34" s="352"/>
      <c r="K34" s="352"/>
      <c r="L34" s="352"/>
      <c r="M34" s="352"/>
      <c r="N34" s="352"/>
      <c r="O34" s="523"/>
      <c r="P34" s="352"/>
      <c r="Q34" s="352"/>
      <c r="R34" s="352"/>
      <c r="S34" s="352"/>
      <c r="T34" s="446"/>
      <c r="U34" s="28"/>
      <c r="W34" s="28"/>
      <c r="X34" s="28"/>
      <c r="Y34" s="28"/>
      <c r="Z34" s="28"/>
      <c r="AA34" s="28"/>
    </row>
    <row r="35" spans="1:27" s="27" customFormat="1" ht="18.5" thickBot="1">
      <c r="B35" s="107" t="s">
        <v>251</v>
      </c>
      <c r="C35" s="107">
        <v>7.1719999999999997</v>
      </c>
      <c r="D35" s="107">
        <v>5.899</v>
      </c>
      <c r="E35" s="107">
        <v>13.943</v>
      </c>
      <c r="F35" s="107">
        <f>X35-SUM(C35:E35)</f>
        <v>-93.542000000000002</v>
      </c>
      <c r="G35" s="349">
        <v>6.5179999999999998</v>
      </c>
      <c r="H35" s="349">
        <v>6.2130000000000001</v>
      </c>
      <c r="I35" s="349">
        <v>-45.255000000000003</v>
      </c>
      <c r="J35" s="349">
        <v>-5.8</v>
      </c>
      <c r="K35" s="349">
        <v>25.274000000000001</v>
      </c>
      <c r="L35" s="349">
        <v>14.544</v>
      </c>
      <c r="M35" s="349">
        <v>7.4630000000000001</v>
      </c>
      <c r="N35" s="349">
        <v>10.3</v>
      </c>
      <c r="O35" s="349">
        <v>-1.4770000000000001</v>
      </c>
      <c r="P35" s="349">
        <v>6.3879999999999999</v>
      </c>
      <c r="Q35" s="349">
        <v>11.503</v>
      </c>
      <c r="R35" s="349">
        <v>24.9</v>
      </c>
      <c r="S35" s="349">
        <v>5.8</v>
      </c>
      <c r="T35" s="628">
        <v>5.9</v>
      </c>
      <c r="U35" s="28"/>
      <c r="V35" s="43" t="s">
        <v>28</v>
      </c>
      <c r="W35" s="360">
        <v>9.1590000000000007</v>
      </c>
      <c r="X35" s="360">
        <v>-66.528000000000006</v>
      </c>
      <c r="Y35" s="360">
        <v>-38.304000000000002</v>
      </c>
      <c r="Z35" s="360">
        <v>57.607999999999997</v>
      </c>
      <c r="AA35" s="360">
        <v>41.3</v>
      </c>
    </row>
    <row r="36" spans="1:27" s="151" customFormat="1">
      <c r="B36" s="173" t="s">
        <v>29</v>
      </c>
      <c r="C36" s="197"/>
      <c r="D36" s="205"/>
      <c r="E36" s="205"/>
      <c r="F36" s="205"/>
      <c r="G36" s="353"/>
      <c r="H36" s="353"/>
      <c r="I36" s="353"/>
      <c r="J36" s="354"/>
      <c r="K36" s="354"/>
      <c r="L36" s="354"/>
      <c r="M36" s="354"/>
      <c r="N36" s="354"/>
      <c r="O36" s="597"/>
      <c r="P36" s="354"/>
      <c r="Q36" s="354"/>
      <c r="R36" s="354"/>
      <c r="S36" s="354"/>
      <c r="T36" s="629"/>
      <c r="U36" s="149"/>
      <c r="V36" s="173" t="s">
        <v>29</v>
      </c>
      <c r="W36" s="365"/>
      <c r="X36" s="365"/>
      <c r="Y36" s="365"/>
      <c r="Z36" s="365"/>
      <c r="AA36" s="365"/>
    </row>
    <row r="37" spans="1:27" s="151" customFormat="1">
      <c r="B37" s="246" t="s">
        <v>273</v>
      </c>
      <c r="C37" s="197">
        <v>1.579</v>
      </c>
      <c r="D37" s="197">
        <v>-1.321</v>
      </c>
      <c r="E37" s="197">
        <v>4.4509999999999996</v>
      </c>
      <c r="F37" s="197">
        <f>X37-SUM(C37:E37)</f>
        <v>-99.311999999999998</v>
      </c>
      <c r="G37" s="323">
        <v>-1.2430000000000001</v>
      </c>
      <c r="H37" s="323">
        <v>-1.6759999999999999</v>
      </c>
      <c r="I37" s="322">
        <v>-27.765000000000001</v>
      </c>
      <c r="J37" s="326">
        <v>-15.2</v>
      </c>
      <c r="K37" s="326">
        <v>16.640999999999998</v>
      </c>
      <c r="L37" s="326">
        <v>6.54</v>
      </c>
      <c r="M37" s="326">
        <v>-2.266</v>
      </c>
      <c r="N37" s="326">
        <v>7.7</v>
      </c>
      <c r="O37" s="446">
        <v>-10.214</v>
      </c>
      <c r="P37" s="326">
        <v>0.58099999999999996</v>
      </c>
      <c r="Q37" s="326">
        <v>2.3340000000000001</v>
      </c>
      <c r="R37" s="326">
        <v>17.5</v>
      </c>
      <c r="S37" s="326">
        <v>-2.4</v>
      </c>
      <c r="T37" s="446">
        <v>-3.9</v>
      </c>
      <c r="U37" s="149"/>
      <c r="V37" s="202" t="s">
        <v>235</v>
      </c>
      <c r="W37" s="323">
        <v>-11.757999999999999</v>
      </c>
      <c r="X37" s="323">
        <v>-94.602999999999994</v>
      </c>
      <c r="Y37" s="323">
        <v>-45.896000000000001</v>
      </c>
      <c r="Z37" s="323">
        <v>28.597000000000001</v>
      </c>
      <c r="AA37" s="323">
        <v>10.199999999999999</v>
      </c>
    </row>
    <row r="38" spans="1:27" s="151" customFormat="1">
      <c r="B38" s="173" t="s">
        <v>30</v>
      </c>
      <c r="C38" s="197">
        <v>5.593</v>
      </c>
      <c r="D38" s="196">
        <v>7.22</v>
      </c>
      <c r="E38" s="196">
        <v>9.4920000000000009</v>
      </c>
      <c r="F38" s="197">
        <f>X38-SUM(C38:E38)</f>
        <v>5.77</v>
      </c>
      <c r="G38" s="323">
        <v>7.7610000000000001</v>
      </c>
      <c r="H38" s="323">
        <v>7.88</v>
      </c>
      <c r="I38" s="322">
        <v>-17.489999999999998</v>
      </c>
      <c r="J38" s="326">
        <v>9.4</v>
      </c>
      <c r="K38" s="326">
        <v>8.6329999999999991</v>
      </c>
      <c r="L38" s="326">
        <v>8.0050000000000008</v>
      </c>
      <c r="M38" s="326">
        <v>9.7279999999999998</v>
      </c>
      <c r="N38" s="326">
        <v>2.6</v>
      </c>
      <c r="O38" s="446">
        <v>8.6999999999999993</v>
      </c>
      <c r="P38" s="326">
        <v>5.8070000000000004</v>
      </c>
      <c r="Q38" s="326">
        <v>9.1690000000000005</v>
      </c>
      <c r="R38" s="326">
        <v>7.4</v>
      </c>
      <c r="S38" s="326">
        <v>8.1999999999999993</v>
      </c>
      <c r="T38" s="446">
        <v>9.9</v>
      </c>
      <c r="U38" s="149"/>
      <c r="V38" s="173" t="s">
        <v>30</v>
      </c>
      <c r="W38" s="322">
        <v>20.917000000000002</v>
      </c>
      <c r="X38" s="322">
        <v>28.074999999999999</v>
      </c>
      <c r="Y38" s="322">
        <v>7.5919999999999996</v>
      </c>
      <c r="Z38" s="322">
        <v>29.010999999999999</v>
      </c>
      <c r="AA38" s="322">
        <v>31.1</v>
      </c>
    </row>
    <row r="39" spans="1:27" s="151" customFormat="1">
      <c r="B39" s="283"/>
      <c r="C39" s="284"/>
      <c r="D39" s="284"/>
      <c r="E39" s="284"/>
      <c r="F39" s="284"/>
      <c r="G39" s="355"/>
      <c r="H39" s="355"/>
      <c r="I39" s="355"/>
      <c r="J39" s="356"/>
      <c r="K39" s="356"/>
      <c r="L39" s="356"/>
      <c r="M39" s="356"/>
      <c r="N39" s="356"/>
      <c r="O39" s="598"/>
      <c r="P39" s="356"/>
      <c r="Q39" s="356"/>
      <c r="R39" s="356"/>
      <c r="S39" s="356"/>
      <c r="T39" s="326"/>
      <c r="U39" s="149"/>
      <c r="V39" s="283"/>
      <c r="W39" s="355"/>
      <c r="X39" s="355"/>
      <c r="Y39" s="355"/>
      <c r="Z39" s="355"/>
      <c r="AA39" s="355"/>
    </row>
    <row r="40" spans="1:27" s="27" customFormat="1" ht="18.5" thickBot="1">
      <c r="B40" s="43"/>
      <c r="C40" s="216">
        <v>7.1719999999999997</v>
      </c>
      <c r="D40" s="216">
        <v>5.899</v>
      </c>
      <c r="E40" s="216">
        <v>13.943</v>
      </c>
      <c r="F40" s="107">
        <f>X40-SUM(C40:E40)</f>
        <v>-93.542000000000002</v>
      </c>
      <c r="G40" s="357">
        <v>6.5179999999999998</v>
      </c>
      <c r="H40" s="357">
        <v>6.2130000000000001</v>
      </c>
      <c r="I40" s="357">
        <v>-45.255000000000003</v>
      </c>
      <c r="J40" s="349">
        <v>-5.7800000000000011</v>
      </c>
      <c r="K40" s="349">
        <v>25.274000000000001</v>
      </c>
      <c r="L40" s="349">
        <v>14.544</v>
      </c>
      <c r="M40" s="349">
        <v>7.4630000000000001</v>
      </c>
      <c r="N40" s="349">
        <v>10.3</v>
      </c>
      <c r="O40" s="349">
        <v>-1.5</v>
      </c>
      <c r="P40" s="349">
        <v>6.3879999999999999</v>
      </c>
      <c r="Q40" s="349">
        <v>11.503</v>
      </c>
      <c r="R40" s="349">
        <v>24.9</v>
      </c>
      <c r="S40" s="349">
        <v>5.8</v>
      </c>
      <c r="T40" s="628">
        <v>5.9</v>
      </c>
      <c r="U40" s="28"/>
      <c r="V40" s="43"/>
      <c r="W40" s="360">
        <v>9.1590000000000007</v>
      </c>
      <c r="X40" s="360">
        <v>-66.528000000000006</v>
      </c>
      <c r="Y40" s="360">
        <v>-38.304000000000002</v>
      </c>
      <c r="Z40" s="360">
        <v>57.607999999999997</v>
      </c>
      <c r="AA40" s="360">
        <v>41.3</v>
      </c>
    </row>
    <row r="41" spans="1:27" s="285" customFormat="1" ht="18.5" thickBot="1">
      <c r="B41" s="286"/>
      <c r="C41" s="286"/>
      <c r="D41" s="286"/>
      <c r="E41" s="286"/>
      <c r="F41" s="286"/>
      <c r="G41" s="358"/>
      <c r="H41" s="358"/>
      <c r="I41" s="358"/>
      <c r="J41" s="359"/>
      <c r="K41" s="359"/>
      <c r="L41" s="359"/>
      <c r="M41" s="359"/>
      <c r="N41" s="359"/>
      <c r="O41" s="359"/>
      <c r="P41" s="359"/>
      <c r="Q41" s="359"/>
      <c r="R41" s="359"/>
      <c r="S41" s="359"/>
      <c r="T41" s="629"/>
      <c r="U41" s="256"/>
      <c r="V41" s="286"/>
      <c r="W41" s="358"/>
      <c r="X41" s="358"/>
      <c r="Y41" s="358"/>
      <c r="Z41" s="358"/>
      <c r="AA41" s="358"/>
    </row>
    <row r="42" spans="1:27" s="27" customFormat="1" ht="18.5" thickBot="1">
      <c r="B42" s="43" t="s">
        <v>32</v>
      </c>
      <c r="C42" s="43">
        <v>44.395000000000003</v>
      </c>
      <c r="D42" s="43">
        <v>48.573</v>
      </c>
      <c r="E42" s="43">
        <v>55.625999999999998</v>
      </c>
      <c r="F42" s="43">
        <v>47.292000000000002</v>
      </c>
      <c r="G42" s="360">
        <v>59.478000000000002</v>
      </c>
      <c r="H42" s="360">
        <v>65.994</v>
      </c>
      <c r="I42" s="360">
        <v>73.572000000000003</v>
      </c>
      <c r="J42" s="349">
        <v>66.796000000000006</v>
      </c>
      <c r="K42" s="349">
        <v>62</v>
      </c>
      <c r="L42" s="349">
        <v>65.578000000000003</v>
      </c>
      <c r="M42" s="349">
        <v>75.393000000000001</v>
      </c>
      <c r="N42" s="349">
        <v>52.7</v>
      </c>
      <c r="O42" s="349">
        <v>53.7</v>
      </c>
      <c r="P42" s="349">
        <v>54.843000000000004</v>
      </c>
      <c r="Q42" s="349">
        <v>71.662000000000006</v>
      </c>
      <c r="R42" s="349">
        <v>56.2</v>
      </c>
      <c r="S42" s="349">
        <v>56.9</v>
      </c>
      <c r="T42" s="628">
        <v>58.6</v>
      </c>
      <c r="U42" s="28"/>
      <c r="V42" s="43" t="s">
        <v>32</v>
      </c>
      <c r="W42" s="360">
        <v>183.71899999999999</v>
      </c>
      <c r="X42" s="360">
        <v>199.54900000000001</v>
      </c>
      <c r="Y42" s="360">
        <v>265.3</v>
      </c>
      <c r="Z42" s="360">
        <v>223.9</v>
      </c>
      <c r="AA42" s="360">
        <v>236.3</v>
      </c>
    </row>
    <row r="43" spans="1:27" s="27" customFormat="1" ht="18.5" thickBot="1">
      <c r="B43" s="43" t="s">
        <v>33</v>
      </c>
      <c r="C43" s="199">
        <v>0.27200000000000002</v>
      </c>
      <c r="D43" s="199">
        <f t="shared" ref="D43:I43" si="1">D42/D11</f>
        <v>0.29008850825957644</v>
      </c>
      <c r="E43" s="200">
        <f t="shared" si="1"/>
        <v>0.30802370009413588</v>
      </c>
      <c r="F43" s="200">
        <f t="shared" si="1"/>
        <v>0.24482189171140301</v>
      </c>
      <c r="G43" s="361">
        <f t="shared" si="1"/>
        <v>0.3479751471396979</v>
      </c>
      <c r="H43" s="361">
        <f t="shared" si="1"/>
        <v>0.36245105092900259</v>
      </c>
      <c r="I43" s="362">
        <f t="shared" si="1"/>
        <v>0.35952969692231013</v>
      </c>
      <c r="J43" s="362">
        <v>0.29699999999999999</v>
      </c>
      <c r="K43" s="362">
        <v>0.33400000000000002</v>
      </c>
      <c r="L43" s="362">
        <v>0.33800000000000002</v>
      </c>
      <c r="M43" s="362">
        <v>0.35199999999999998</v>
      </c>
      <c r="N43" s="362">
        <v>0.29099999999999998</v>
      </c>
      <c r="O43" s="362">
        <v>0.33800000000000002</v>
      </c>
      <c r="P43" s="362">
        <v>0.35399999999999998</v>
      </c>
      <c r="Q43" s="362">
        <v>0.38800000000000001</v>
      </c>
      <c r="R43" s="362">
        <v>0.29099999999999998</v>
      </c>
      <c r="S43" s="362">
        <v>0.33200000000000002</v>
      </c>
      <c r="T43" s="630">
        <v>0.32400000000000001</v>
      </c>
      <c r="U43" s="28"/>
      <c r="V43" s="43" t="s">
        <v>33</v>
      </c>
      <c r="W43" s="361">
        <f>W42/W11</f>
        <v>0.26331902451609202</v>
      </c>
      <c r="X43" s="361">
        <f>X42/X11</f>
        <v>0.28322860942642902</v>
      </c>
      <c r="Y43" s="361">
        <v>0.34100000000000003</v>
      </c>
      <c r="Z43" s="361">
        <v>0.34100000000000003</v>
      </c>
      <c r="AA43" s="361">
        <v>0.34200000000000003</v>
      </c>
    </row>
    <row r="44" spans="1:27" ht="20.25" customHeight="1"/>
    <row r="45" spans="1:27" ht="8.25" customHeight="1"/>
    <row r="46" spans="1:27" s="198" customFormat="1" ht="20.25" customHeight="1">
      <c r="B46" s="679" t="s">
        <v>183</v>
      </c>
      <c r="C46" s="679"/>
      <c r="D46" s="679"/>
      <c r="E46" s="679"/>
      <c r="F46" s="679"/>
      <c r="G46" s="679"/>
      <c r="H46" s="679"/>
      <c r="I46" s="679"/>
      <c r="J46" s="679"/>
      <c r="K46" s="679"/>
      <c r="L46" s="679"/>
      <c r="M46" s="679"/>
      <c r="N46" s="679"/>
      <c r="O46" s="679"/>
      <c r="P46" s="679"/>
      <c r="Q46" s="679"/>
      <c r="R46" s="679"/>
      <c r="S46" s="679"/>
      <c r="T46" s="679"/>
      <c r="U46" s="679"/>
      <c r="V46" s="679"/>
      <c r="W46" s="679"/>
      <c r="X46" s="679"/>
      <c r="Y46" s="524"/>
      <c r="Z46" s="395"/>
    </row>
    <row r="47" spans="1:27" s="35" customFormat="1">
      <c r="A47" s="277"/>
      <c r="B47" s="281" t="s">
        <v>210</v>
      </c>
      <c r="C47" s="278"/>
      <c r="D47" s="278"/>
      <c r="E47" s="278"/>
      <c r="F47" s="278"/>
      <c r="G47" s="393"/>
      <c r="H47" s="393"/>
      <c r="I47" s="393"/>
      <c r="J47" s="393"/>
      <c r="K47" s="393"/>
      <c r="L47" s="393"/>
      <c r="M47" s="393"/>
      <c r="N47" s="547"/>
      <c r="O47" s="393"/>
      <c r="P47" s="393"/>
      <c r="Q47" s="393"/>
      <c r="R47" s="393"/>
      <c r="S47" s="393"/>
      <c r="T47" s="393"/>
      <c r="U47" s="277"/>
      <c r="V47" s="279"/>
      <c r="W47" s="393"/>
      <c r="X47" s="393"/>
      <c r="Y47" s="393"/>
      <c r="Z47" s="396"/>
    </row>
    <row r="48" spans="1:27" s="40" customFormat="1" ht="17.25" customHeight="1">
      <c r="A48" s="280"/>
      <c r="B48" s="679" t="s">
        <v>300</v>
      </c>
      <c r="C48" s="679"/>
      <c r="D48" s="679"/>
      <c r="E48" s="679"/>
      <c r="F48" s="679"/>
      <c r="G48" s="679"/>
      <c r="H48" s="679"/>
      <c r="I48" s="679"/>
      <c r="J48" s="679"/>
      <c r="K48" s="679"/>
      <c r="L48" s="679"/>
      <c r="M48" s="679"/>
      <c r="N48" s="679"/>
      <c r="O48" s="679"/>
      <c r="P48" s="679"/>
      <c r="Q48" s="679"/>
      <c r="R48" s="679"/>
      <c r="S48" s="679"/>
      <c r="T48" s="679"/>
      <c r="U48" s="679"/>
      <c r="V48" s="679"/>
      <c r="W48" s="679"/>
      <c r="X48" s="679"/>
      <c r="Y48" s="449"/>
      <c r="Z48" s="39"/>
    </row>
    <row r="49" spans="2:23" ht="5.25" customHeight="1">
      <c r="B49" s="677"/>
      <c r="C49" s="677"/>
      <c r="D49" s="677"/>
      <c r="E49" s="677"/>
      <c r="F49" s="677"/>
      <c r="G49" s="677"/>
      <c r="H49" s="677"/>
      <c r="I49" s="677"/>
      <c r="J49" s="677"/>
      <c r="K49" s="677"/>
      <c r="L49" s="677"/>
      <c r="M49" s="677"/>
      <c r="N49" s="677"/>
      <c r="O49" s="677"/>
      <c r="P49" s="677"/>
      <c r="Q49" s="677"/>
      <c r="R49" s="677"/>
      <c r="S49" s="677"/>
      <c r="T49" s="677"/>
      <c r="U49" s="677"/>
      <c r="V49" s="677"/>
      <c r="W49" s="677"/>
    </row>
    <row r="50" spans="2:23" ht="39" customHeight="1">
      <c r="B50" s="677"/>
      <c r="C50" s="677"/>
      <c r="D50" s="677"/>
      <c r="E50" s="677"/>
      <c r="F50" s="677"/>
      <c r="G50" s="677"/>
      <c r="H50" s="677"/>
      <c r="I50" s="677"/>
      <c r="J50" s="677"/>
      <c r="K50" s="677"/>
      <c r="L50" s="677"/>
      <c r="M50" s="677"/>
      <c r="N50" s="677"/>
      <c r="O50" s="677"/>
      <c r="P50" s="677"/>
      <c r="Q50" s="677"/>
      <c r="R50" s="677"/>
      <c r="S50" s="677"/>
      <c r="T50" s="677"/>
      <c r="U50" s="677"/>
      <c r="V50" s="677"/>
      <c r="W50" s="677"/>
    </row>
    <row r="51" spans="2:23" ht="21" customHeight="1">
      <c r="B51" s="677"/>
      <c r="C51" s="677"/>
      <c r="D51" s="677"/>
      <c r="E51" s="677"/>
      <c r="F51" s="677"/>
      <c r="G51" s="677"/>
      <c r="H51" s="677"/>
      <c r="I51" s="677"/>
      <c r="J51" s="677"/>
      <c r="K51" s="677"/>
      <c r="L51" s="677"/>
      <c r="M51" s="677"/>
      <c r="N51" s="677"/>
      <c r="O51" s="677"/>
      <c r="P51" s="677"/>
      <c r="Q51" s="677"/>
      <c r="R51" s="677"/>
      <c r="S51" s="677"/>
      <c r="T51" s="677"/>
      <c r="U51" s="677"/>
      <c r="V51" s="677"/>
      <c r="W51" s="677"/>
    </row>
    <row r="52" spans="2:23" ht="42" customHeight="1">
      <c r="B52" s="677"/>
      <c r="C52" s="677"/>
      <c r="D52" s="677"/>
      <c r="E52" s="677"/>
      <c r="F52" s="677"/>
      <c r="G52" s="677"/>
      <c r="H52" s="677"/>
      <c r="I52" s="677"/>
      <c r="J52" s="677"/>
      <c r="K52" s="677"/>
      <c r="L52" s="677"/>
      <c r="M52" s="677"/>
      <c r="N52" s="677"/>
      <c r="O52" s="677"/>
      <c r="P52" s="677"/>
      <c r="Q52" s="677"/>
      <c r="R52" s="677"/>
      <c r="S52" s="677"/>
      <c r="T52" s="677"/>
      <c r="U52" s="677"/>
      <c r="V52" s="677"/>
      <c r="W52" s="677"/>
    </row>
    <row r="56" spans="2:23">
      <c r="B56" s="41"/>
    </row>
  </sheetData>
  <mergeCells count="8">
    <mergeCell ref="B50:W50"/>
    <mergeCell ref="B51:W51"/>
    <mergeCell ref="B52:W52"/>
    <mergeCell ref="B6:I6"/>
    <mergeCell ref="V6:X6"/>
    <mergeCell ref="B49:W49"/>
    <mergeCell ref="B46:X46"/>
    <mergeCell ref="B48:X48"/>
  </mergeCells>
  <hyperlinks>
    <hyperlink ref="V25" location="_ftn1" display="_ftn1" xr:uid="{00000000-0004-0000-0200-000000000000}"/>
    <hyperlink ref="B14" location="_ftn1" display="_ftn1" xr:uid="{00000000-0004-0000-0200-000001000000}"/>
    <hyperlink ref="B25" location="'Sistema_P&amp;L'!B46" display="Finance costs[2]" xr:uid="{00000000-0004-0000-0200-000002000000}"/>
    <hyperlink ref="B47" location="_ftnref1" display="_ftnref1" xr:uid="{00000000-0004-0000-0200-000003000000}"/>
  </hyperlinks>
  <pageMargins left="0.28000000000000003" right="0.19" top="0.75" bottom="0.75" header="0.3" footer="0.3"/>
  <pageSetup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AD108"/>
  <sheetViews>
    <sheetView showGridLines="0" zoomScale="40" zoomScaleNormal="40" zoomScaleSheetLayoutView="55" zoomScalePageLayoutView="50" workbookViewId="0">
      <pane ySplit="10" topLeftCell="A80" activePane="bottomLeft" state="frozen"/>
      <selection activeCell="C29" sqref="C29"/>
      <selection pane="bottomLeft" activeCell="O83" sqref="O83"/>
    </sheetView>
  </sheetViews>
  <sheetFormatPr defaultColWidth="9.1796875" defaultRowHeight="18"/>
  <cols>
    <col min="1" max="1" width="3.453125" style="9" customWidth="1"/>
    <col min="2" max="2" width="72.1796875" style="9" customWidth="1"/>
    <col min="3" max="3" width="17.1796875" style="16" customWidth="1"/>
    <col min="4" max="4" width="20.453125" style="16" customWidth="1"/>
    <col min="5" max="5" width="16.453125" style="16" customWidth="1"/>
    <col min="6" max="6" width="21.453125" style="16" customWidth="1"/>
    <col min="7" max="7" width="17.453125" style="16" customWidth="1"/>
    <col min="8" max="8" width="20" style="16" customWidth="1"/>
    <col min="9" max="20" width="17.453125" style="16" customWidth="1"/>
    <col min="21" max="21" width="5.453125" style="9" customWidth="1"/>
    <col min="22" max="22" width="63" style="9" customWidth="1"/>
    <col min="23" max="23" width="19.1796875" style="9" customWidth="1"/>
    <col min="24" max="25" width="18.453125" style="9" customWidth="1"/>
    <col min="26" max="27" width="19" style="9" customWidth="1"/>
    <col min="28" max="28" width="9.1796875" style="9"/>
    <col min="29" max="29" width="18.453125" style="9" bestFit="1" customWidth="1"/>
    <col min="30" max="16384" width="9.1796875" style="9"/>
  </cols>
  <sheetData>
    <row r="2" spans="2:30" s="10" customFormat="1" ht="17.5">
      <c r="C2" s="11"/>
      <c r="D2" s="11"/>
      <c r="E2" s="11"/>
      <c r="F2" s="11"/>
      <c r="G2" s="11"/>
      <c r="H2" s="11"/>
      <c r="I2" s="11"/>
      <c r="J2" s="11"/>
      <c r="K2" s="11"/>
      <c r="L2" s="11"/>
      <c r="M2" s="11"/>
      <c r="N2" s="11"/>
      <c r="O2" s="11"/>
      <c r="P2" s="11"/>
      <c r="Q2" s="11"/>
      <c r="R2" s="11"/>
      <c r="S2" s="11"/>
      <c r="T2" s="11"/>
    </row>
    <row r="3" spans="2:30" s="10" customFormat="1" ht="55" customHeight="1">
      <c r="C3" s="11"/>
      <c r="D3" s="11"/>
      <c r="E3" s="11"/>
      <c r="F3" s="11"/>
      <c r="G3" s="11"/>
      <c r="H3" s="11"/>
      <c r="I3" s="11"/>
      <c r="J3" s="11"/>
      <c r="K3" s="11"/>
      <c r="L3" s="11"/>
      <c r="M3" s="11"/>
      <c r="N3" s="11"/>
      <c r="O3" s="11"/>
      <c r="P3" s="11"/>
      <c r="Q3" s="11"/>
      <c r="R3" s="11"/>
      <c r="S3" s="11"/>
      <c r="T3" s="11"/>
    </row>
    <row r="4" spans="2:30" s="10" customFormat="1" ht="18.5" thickBot="1">
      <c r="B4" s="12" t="s">
        <v>34</v>
      </c>
      <c r="C4" s="13"/>
      <c r="D4" s="13"/>
      <c r="E4" s="13"/>
      <c r="F4" s="13"/>
      <c r="G4" s="13"/>
      <c r="H4" s="13"/>
      <c r="I4" s="13"/>
      <c r="J4" s="13"/>
      <c r="K4" s="13"/>
      <c r="L4" s="13"/>
      <c r="M4" s="13"/>
      <c r="N4" s="13"/>
      <c r="O4" s="13"/>
      <c r="P4" s="13"/>
      <c r="Q4" s="13"/>
      <c r="R4" s="13"/>
      <c r="S4" s="13"/>
      <c r="T4" s="13"/>
      <c r="U4" s="13"/>
      <c r="V4" s="14"/>
      <c r="W4" s="13"/>
      <c r="X4" s="13"/>
      <c r="Y4" s="13"/>
      <c r="Z4" s="13"/>
      <c r="AA4" s="538"/>
    </row>
    <row r="5" spans="2:30" ht="20" thickTop="1">
      <c r="B5" s="15"/>
    </row>
    <row r="6" spans="2:30" ht="19.5">
      <c r="B6" s="678" t="s">
        <v>3</v>
      </c>
      <c r="C6" s="678"/>
      <c r="D6" s="678"/>
      <c r="E6" s="678"/>
      <c r="F6" s="678"/>
      <c r="G6" s="678"/>
      <c r="H6" s="678"/>
      <c r="I6" s="678"/>
      <c r="J6" s="214"/>
      <c r="K6" s="314"/>
      <c r="L6" s="331"/>
      <c r="M6" s="447"/>
      <c r="N6" s="495"/>
      <c r="O6" s="518"/>
      <c r="P6" s="525"/>
      <c r="Q6" s="440"/>
      <c r="R6" s="537"/>
      <c r="S6" s="537"/>
      <c r="T6" s="537"/>
      <c r="V6" s="678"/>
      <c r="W6" s="678"/>
      <c r="X6" s="678"/>
      <c r="Y6" s="447"/>
      <c r="Z6" s="25"/>
      <c r="AA6" s="539"/>
    </row>
    <row r="7" spans="2:30" ht="8.25" customHeight="1"/>
    <row r="8" spans="2:30" ht="9" customHeight="1"/>
    <row r="9" spans="2:30" ht="20"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17"/>
      <c r="V9" s="17"/>
      <c r="W9" s="378">
        <v>2016</v>
      </c>
      <c r="X9" s="378">
        <v>2017</v>
      </c>
      <c r="Y9" s="378">
        <v>2018</v>
      </c>
      <c r="Z9" s="378">
        <v>2019</v>
      </c>
      <c r="AA9" s="378">
        <v>2020</v>
      </c>
      <c r="AD9" s="42"/>
    </row>
    <row r="10" spans="2:30" ht="23.25" customHeight="1">
      <c r="C10" s="17" t="s">
        <v>35</v>
      </c>
      <c r="D10" s="17" t="s">
        <v>36</v>
      </c>
      <c r="E10" s="17" t="s">
        <v>37</v>
      </c>
      <c r="F10" s="17" t="s">
        <v>38</v>
      </c>
      <c r="G10" s="17" t="s">
        <v>35</v>
      </c>
      <c r="H10" s="17" t="s">
        <v>36</v>
      </c>
      <c r="I10" s="17" t="s">
        <v>37</v>
      </c>
      <c r="J10" s="17" t="s">
        <v>38</v>
      </c>
      <c r="K10" s="17" t="s">
        <v>35</v>
      </c>
      <c r="L10" s="410" t="s">
        <v>36</v>
      </c>
      <c r="M10" s="410" t="s">
        <v>37</v>
      </c>
      <c r="N10" s="17" t="s">
        <v>38</v>
      </c>
      <c r="O10" s="17" t="s">
        <v>35</v>
      </c>
      <c r="P10" s="17" t="s">
        <v>36</v>
      </c>
      <c r="Q10" s="17" t="s">
        <v>37</v>
      </c>
      <c r="R10" s="17" t="s">
        <v>38</v>
      </c>
      <c r="S10" s="374" t="s">
        <v>35</v>
      </c>
      <c r="T10" s="17" t="s">
        <v>36</v>
      </c>
      <c r="U10" s="17"/>
      <c r="V10" s="17"/>
      <c r="W10" s="17" t="s">
        <v>38</v>
      </c>
      <c r="X10" s="17" t="s">
        <v>38</v>
      </c>
      <c r="Y10" s="17" t="s">
        <v>38</v>
      </c>
      <c r="Z10" s="17" t="s">
        <v>38</v>
      </c>
      <c r="AA10" s="17" t="s">
        <v>38</v>
      </c>
    </row>
    <row r="11" spans="2:30" s="18" customFormat="1" ht="18.5" thickBot="1">
      <c r="B11" s="107" t="s">
        <v>39</v>
      </c>
      <c r="C11" s="406"/>
      <c r="D11" s="406"/>
      <c r="E11" s="406"/>
      <c r="F11" s="406"/>
      <c r="G11" s="406"/>
      <c r="H11" s="360"/>
      <c r="I11" s="411"/>
      <c r="J11" s="411"/>
      <c r="K11" s="411"/>
      <c r="L11" s="411"/>
      <c r="M11" s="411"/>
      <c r="N11" s="411"/>
      <c r="O11" s="411"/>
      <c r="P11" s="411"/>
      <c r="Q11" s="411"/>
      <c r="R11" s="411"/>
      <c r="S11" s="411"/>
      <c r="T11" s="411"/>
      <c r="V11" s="107" t="s">
        <v>39</v>
      </c>
      <c r="W11" s="360"/>
      <c r="X11" s="360"/>
      <c r="Y11" s="360"/>
      <c r="Z11" s="360"/>
      <c r="AA11" s="360"/>
      <c r="AC11" s="19"/>
    </row>
    <row r="12" spans="2:30" s="20" customFormat="1">
      <c r="B12" s="10" t="s">
        <v>40</v>
      </c>
      <c r="C12" s="377"/>
      <c r="D12" s="377"/>
      <c r="E12" s="377"/>
      <c r="F12" s="377"/>
      <c r="G12" s="377"/>
      <c r="H12" s="377"/>
      <c r="I12" s="46"/>
      <c r="J12" s="46"/>
      <c r="K12" s="46"/>
      <c r="L12" s="46"/>
      <c r="M12" s="46"/>
      <c r="N12" s="46"/>
      <c r="O12" s="46"/>
      <c r="P12" s="46"/>
      <c r="Q12" s="46"/>
      <c r="R12" s="46"/>
      <c r="S12" s="46"/>
      <c r="T12" s="46"/>
      <c r="V12" s="10" t="s">
        <v>40</v>
      </c>
      <c r="W12" s="28"/>
      <c r="X12" s="28"/>
      <c r="Y12" s="28"/>
      <c r="Z12" s="28"/>
      <c r="AA12" s="28"/>
      <c r="AC12" s="19"/>
    </row>
    <row r="13" spans="2:30" s="20" customFormat="1">
      <c r="B13" s="25" t="s">
        <v>41</v>
      </c>
      <c r="C13" s="308">
        <v>393676</v>
      </c>
      <c r="D13" s="308">
        <v>399592</v>
      </c>
      <c r="E13" s="308">
        <v>399698</v>
      </c>
      <c r="F13" s="308">
        <v>411467</v>
      </c>
      <c r="G13" s="308">
        <v>399812</v>
      </c>
      <c r="H13" s="308">
        <v>406428</v>
      </c>
      <c r="I13" s="275">
        <v>418112</v>
      </c>
      <c r="J13" s="275">
        <v>422321</v>
      </c>
      <c r="K13" s="275">
        <v>422437</v>
      </c>
      <c r="L13" s="275">
        <v>424981</v>
      </c>
      <c r="M13" s="275">
        <v>426771</v>
      </c>
      <c r="N13" s="248">
        <v>400083</v>
      </c>
      <c r="O13" s="275">
        <v>402179</v>
      </c>
      <c r="P13" s="275">
        <v>408485</v>
      </c>
      <c r="Q13" s="275">
        <v>412217</v>
      </c>
      <c r="R13" s="275">
        <v>427311</v>
      </c>
      <c r="S13" s="275">
        <v>432439</v>
      </c>
      <c r="T13" s="275">
        <v>459353</v>
      </c>
      <c r="V13" s="25" t="s">
        <v>41</v>
      </c>
      <c r="W13" s="47">
        <v>408130</v>
      </c>
      <c r="X13" s="47">
        <v>411467</v>
      </c>
      <c r="Y13" s="275">
        <v>422321</v>
      </c>
      <c r="Z13" s="275">
        <v>400083</v>
      </c>
      <c r="AA13" s="275">
        <v>427311</v>
      </c>
      <c r="AC13" s="312"/>
    </row>
    <row r="14" spans="2:30" s="20" customFormat="1">
      <c r="B14" s="9" t="s">
        <v>42</v>
      </c>
      <c r="C14" s="275">
        <v>22793</v>
      </c>
      <c r="D14" s="275">
        <v>23590</v>
      </c>
      <c r="E14" s="275">
        <v>24636</v>
      </c>
      <c r="F14" s="275">
        <v>24664</v>
      </c>
      <c r="G14" s="275">
        <v>24908</v>
      </c>
      <c r="H14" s="275">
        <v>23445</v>
      </c>
      <c r="I14" s="308">
        <v>29527</v>
      </c>
      <c r="J14" s="308">
        <v>23310</v>
      </c>
      <c r="K14" s="308">
        <v>19207</v>
      </c>
      <c r="L14" s="308">
        <v>20265</v>
      </c>
      <c r="M14" s="308">
        <v>18883</v>
      </c>
      <c r="N14" s="288">
        <v>13660</v>
      </c>
      <c r="O14" s="308">
        <v>13842</v>
      </c>
      <c r="P14" s="308">
        <v>13885</v>
      </c>
      <c r="Q14" s="308">
        <v>13548</v>
      </c>
      <c r="R14" s="308">
        <v>12649</v>
      </c>
      <c r="S14" s="308">
        <v>11892</v>
      </c>
      <c r="T14" s="308">
        <v>11909</v>
      </c>
      <c r="V14" s="9" t="s">
        <v>42</v>
      </c>
      <c r="W14" s="23">
        <v>22647</v>
      </c>
      <c r="X14" s="47">
        <v>24664</v>
      </c>
      <c r="Y14" s="308">
        <v>23310</v>
      </c>
      <c r="Z14" s="308">
        <v>13660</v>
      </c>
      <c r="AA14" s="308">
        <v>12649</v>
      </c>
      <c r="AC14" s="19"/>
    </row>
    <row r="15" spans="2:30" s="20" customFormat="1">
      <c r="B15" s="25" t="s">
        <v>43</v>
      </c>
      <c r="C15" s="275">
        <v>51948</v>
      </c>
      <c r="D15" s="275">
        <v>52119</v>
      </c>
      <c r="E15" s="275">
        <v>54168</v>
      </c>
      <c r="F15" s="275">
        <v>54081</v>
      </c>
      <c r="G15" s="275">
        <v>57834</v>
      </c>
      <c r="H15" s="275">
        <v>56688</v>
      </c>
      <c r="I15" s="275">
        <v>57041</v>
      </c>
      <c r="J15" s="275">
        <v>59488</v>
      </c>
      <c r="K15" s="275">
        <v>59284</v>
      </c>
      <c r="L15" s="275">
        <v>59602</v>
      </c>
      <c r="M15" s="275">
        <v>58670</v>
      </c>
      <c r="N15" s="248">
        <v>55388</v>
      </c>
      <c r="O15" s="275">
        <v>55789</v>
      </c>
      <c r="P15" s="275">
        <v>55697</v>
      </c>
      <c r="Q15" s="275">
        <v>57850</v>
      </c>
      <c r="R15" s="275">
        <v>57204</v>
      </c>
      <c r="S15" s="275">
        <v>57238</v>
      </c>
      <c r="T15" s="248">
        <v>81619</v>
      </c>
      <c r="V15" s="25" t="s">
        <v>43</v>
      </c>
      <c r="W15" s="47">
        <v>52224</v>
      </c>
      <c r="X15" s="47">
        <v>54081</v>
      </c>
      <c r="Y15" s="275">
        <v>59488</v>
      </c>
      <c r="Z15" s="275">
        <v>55388</v>
      </c>
      <c r="AA15" s="275">
        <v>57204</v>
      </c>
      <c r="AC15" s="19"/>
    </row>
    <row r="16" spans="2:30" s="20" customFormat="1">
      <c r="B16" s="25" t="s">
        <v>45</v>
      </c>
      <c r="C16" s="189">
        <v>105687</v>
      </c>
      <c r="D16" s="189">
        <v>105570</v>
      </c>
      <c r="E16" s="189">
        <v>105024</v>
      </c>
      <c r="F16" s="189">
        <v>97666</v>
      </c>
      <c r="G16" s="189">
        <v>106731</v>
      </c>
      <c r="H16" s="189">
        <v>112089</v>
      </c>
      <c r="I16" s="275">
        <v>108584</v>
      </c>
      <c r="J16" s="275">
        <v>112125</v>
      </c>
      <c r="K16" s="275">
        <v>109478</v>
      </c>
      <c r="L16" s="275">
        <v>110210</v>
      </c>
      <c r="M16" s="275">
        <v>109610</v>
      </c>
      <c r="N16" s="248">
        <v>91138</v>
      </c>
      <c r="O16" s="275">
        <v>91284</v>
      </c>
      <c r="P16" s="275">
        <v>92573</v>
      </c>
      <c r="Q16" s="275">
        <v>94909</v>
      </c>
      <c r="R16" s="275">
        <v>99749</v>
      </c>
      <c r="S16" s="275">
        <v>98746</v>
      </c>
      <c r="T16" s="248">
        <v>106644</v>
      </c>
      <c r="V16" s="25" t="s">
        <v>45</v>
      </c>
      <c r="W16" s="48">
        <v>107716</v>
      </c>
      <c r="X16" s="48">
        <v>97666</v>
      </c>
      <c r="Y16" s="275">
        <v>112125</v>
      </c>
      <c r="Z16" s="275">
        <v>91138</v>
      </c>
      <c r="AA16" s="275">
        <v>99749</v>
      </c>
      <c r="AC16" s="19"/>
    </row>
    <row r="17" spans="2:29" s="20" customFormat="1">
      <c r="B17" s="25" t="s">
        <v>44</v>
      </c>
      <c r="C17" s="275" t="s">
        <v>148</v>
      </c>
      <c r="D17" s="275" t="s">
        <v>148</v>
      </c>
      <c r="E17" s="275" t="s">
        <v>148</v>
      </c>
      <c r="F17" s="275" t="s">
        <v>148</v>
      </c>
      <c r="G17" s="275">
        <v>193005</v>
      </c>
      <c r="H17" s="275">
        <v>198861</v>
      </c>
      <c r="I17" s="275">
        <v>203858</v>
      </c>
      <c r="J17" s="275">
        <v>194247</v>
      </c>
      <c r="K17" s="275">
        <v>193557</v>
      </c>
      <c r="L17" s="275">
        <v>193777</v>
      </c>
      <c r="M17" s="275">
        <v>192362</v>
      </c>
      <c r="N17" s="248">
        <v>154865</v>
      </c>
      <c r="O17" s="275">
        <v>156223</v>
      </c>
      <c r="P17" s="275">
        <v>151977</v>
      </c>
      <c r="Q17" s="275">
        <v>152367</v>
      </c>
      <c r="R17" s="275">
        <v>153103</v>
      </c>
      <c r="S17" s="275">
        <v>154590</v>
      </c>
      <c r="T17" s="248">
        <v>156032</v>
      </c>
      <c r="V17" s="9" t="s">
        <v>44</v>
      </c>
      <c r="W17" s="47" t="s">
        <v>148</v>
      </c>
      <c r="X17" s="47" t="s">
        <v>148</v>
      </c>
      <c r="Y17" s="47">
        <v>194247</v>
      </c>
      <c r="Z17" s="275">
        <v>154865</v>
      </c>
      <c r="AA17" s="275">
        <v>153103</v>
      </c>
      <c r="AC17" s="19"/>
    </row>
    <row r="18" spans="2:29" s="20" customFormat="1">
      <c r="B18" s="9" t="s">
        <v>46</v>
      </c>
      <c r="C18" s="275">
        <v>20468</v>
      </c>
      <c r="D18" s="275">
        <v>20134</v>
      </c>
      <c r="E18" s="275">
        <v>21617</v>
      </c>
      <c r="F18" s="275">
        <v>20783</v>
      </c>
      <c r="G18" s="275">
        <v>22631</v>
      </c>
      <c r="H18" s="275">
        <v>25039</v>
      </c>
      <c r="I18" s="308">
        <v>28151</v>
      </c>
      <c r="J18" s="308">
        <v>34507</v>
      </c>
      <c r="K18" s="308">
        <v>56962</v>
      </c>
      <c r="L18" s="308">
        <v>65641</v>
      </c>
      <c r="M18" s="308">
        <v>53552</v>
      </c>
      <c r="N18" s="288">
        <v>79917</v>
      </c>
      <c r="O18" s="308">
        <v>80421</v>
      </c>
      <c r="P18" s="308">
        <v>68855</v>
      </c>
      <c r="Q18" s="308">
        <v>56754</v>
      </c>
      <c r="R18" s="308">
        <v>73856</v>
      </c>
      <c r="S18" s="308">
        <v>79318</v>
      </c>
      <c r="T18" s="288">
        <v>66012</v>
      </c>
      <c r="V18" s="9" t="s">
        <v>46</v>
      </c>
      <c r="W18" s="48">
        <v>19537</v>
      </c>
      <c r="X18" s="47">
        <v>20783</v>
      </c>
      <c r="Y18" s="308">
        <v>34507</v>
      </c>
      <c r="Z18" s="308">
        <v>79917</v>
      </c>
      <c r="AA18" s="308">
        <v>73856</v>
      </c>
      <c r="AC18" s="19"/>
    </row>
    <row r="19" spans="2:29" s="20" customFormat="1">
      <c r="B19" s="25" t="s">
        <v>47</v>
      </c>
      <c r="C19" s="189">
        <v>22663</v>
      </c>
      <c r="D19" s="189">
        <v>24120</v>
      </c>
      <c r="E19" s="189">
        <v>25876</v>
      </c>
      <c r="F19" s="189">
        <v>35809</v>
      </c>
      <c r="G19" s="189">
        <v>38486</v>
      </c>
      <c r="H19" s="189">
        <v>41271</v>
      </c>
      <c r="I19" s="275">
        <v>43202</v>
      </c>
      <c r="J19" s="275">
        <v>32648</v>
      </c>
      <c r="K19" s="275">
        <v>32480</v>
      </c>
      <c r="L19" s="275">
        <v>35105</v>
      </c>
      <c r="M19" s="275">
        <v>35851</v>
      </c>
      <c r="N19" s="248">
        <v>26752</v>
      </c>
      <c r="O19" s="275">
        <v>27759</v>
      </c>
      <c r="P19" s="275">
        <v>28119</v>
      </c>
      <c r="Q19" s="275">
        <v>28526</v>
      </c>
      <c r="R19" s="275">
        <v>41402</v>
      </c>
      <c r="S19" s="275">
        <v>41969</v>
      </c>
      <c r="T19" s="248">
        <v>43697</v>
      </c>
      <c r="V19" s="25" t="s">
        <v>47</v>
      </c>
      <c r="W19" s="48">
        <v>24185</v>
      </c>
      <c r="X19" s="48">
        <v>35809</v>
      </c>
      <c r="Y19" s="275">
        <v>32648</v>
      </c>
      <c r="Z19" s="275">
        <v>26752</v>
      </c>
      <c r="AA19" s="275">
        <v>41402</v>
      </c>
      <c r="AC19" s="19"/>
    </row>
    <row r="20" spans="2:29" s="20" customFormat="1">
      <c r="B20" s="9" t="s">
        <v>48</v>
      </c>
      <c r="C20" s="275">
        <v>87072</v>
      </c>
      <c r="D20" s="275">
        <v>94533</v>
      </c>
      <c r="E20" s="275">
        <v>98956</v>
      </c>
      <c r="F20" s="275">
        <v>104395</v>
      </c>
      <c r="G20" s="275">
        <v>92140</v>
      </c>
      <c r="H20" s="275">
        <v>91086</v>
      </c>
      <c r="I20" s="308">
        <v>81424</v>
      </c>
      <c r="J20" s="308">
        <v>95557</v>
      </c>
      <c r="K20" s="308">
        <v>100124</v>
      </c>
      <c r="L20" s="308">
        <v>107387</v>
      </c>
      <c r="M20" s="308">
        <v>118035</v>
      </c>
      <c r="N20" s="288">
        <v>116973</v>
      </c>
      <c r="O20" s="308">
        <v>140006</v>
      </c>
      <c r="P20" s="308">
        <v>136581</v>
      </c>
      <c r="Q20" s="308">
        <v>154951</v>
      </c>
      <c r="R20" s="308">
        <v>158629</v>
      </c>
      <c r="S20" s="308">
        <v>167641</v>
      </c>
      <c r="T20" s="288">
        <v>184250</v>
      </c>
      <c r="V20" s="9" t="s">
        <v>48</v>
      </c>
      <c r="W20" s="48">
        <v>100023</v>
      </c>
      <c r="X20" s="47">
        <v>104395</v>
      </c>
      <c r="Y20" s="308">
        <v>95557</v>
      </c>
      <c r="Z20" s="308">
        <v>116973</v>
      </c>
      <c r="AA20" s="308">
        <v>158629</v>
      </c>
      <c r="AC20" s="19"/>
    </row>
    <row r="21" spans="2:29" s="20" customFormat="1">
      <c r="B21" s="25" t="s">
        <v>49</v>
      </c>
      <c r="C21" s="275">
        <v>57</v>
      </c>
      <c r="D21" s="275">
        <v>81</v>
      </c>
      <c r="E21" s="275">
        <v>10</v>
      </c>
      <c r="F21" s="275" t="s">
        <v>148</v>
      </c>
      <c r="G21" s="275" t="s">
        <v>148</v>
      </c>
      <c r="H21" s="275">
        <v>108</v>
      </c>
      <c r="I21" s="275">
        <v>113</v>
      </c>
      <c r="J21" s="275">
        <v>186</v>
      </c>
      <c r="K21" s="275">
        <v>303</v>
      </c>
      <c r="L21" s="275">
        <v>174</v>
      </c>
      <c r="M21" s="275">
        <v>113</v>
      </c>
      <c r="N21" s="248">
        <v>82</v>
      </c>
      <c r="O21" s="275">
        <v>8</v>
      </c>
      <c r="P21" s="275">
        <v>8</v>
      </c>
      <c r="Q21" s="275">
        <v>7</v>
      </c>
      <c r="R21" s="275">
        <v>22</v>
      </c>
      <c r="S21" s="275">
        <v>7</v>
      </c>
      <c r="T21" s="248">
        <v>26</v>
      </c>
      <c r="V21" s="25" t="s">
        <v>49</v>
      </c>
      <c r="W21" s="47">
        <v>27274</v>
      </c>
      <c r="X21" s="47" t="s">
        <v>148</v>
      </c>
      <c r="Y21" s="275">
        <v>186</v>
      </c>
      <c r="Z21" s="275">
        <v>82</v>
      </c>
      <c r="AA21" s="275">
        <v>22</v>
      </c>
      <c r="AC21" s="19"/>
    </row>
    <row r="22" spans="2:29" s="20" customFormat="1">
      <c r="B22" s="25" t="s">
        <v>50</v>
      </c>
      <c r="C22" s="275">
        <v>19436</v>
      </c>
      <c r="D22" s="275">
        <v>16641</v>
      </c>
      <c r="E22" s="275">
        <v>17417</v>
      </c>
      <c r="F22" s="308">
        <v>18169</v>
      </c>
      <c r="G22" s="275">
        <v>18608</v>
      </c>
      <c r="H22" s="275">
        <v>13110</v>
      </c>
      <c r="I22" s="189">
        <v>13045</v>
      </c>
      <c r="J22" s="189">
        <v>15618</v>
      </c>
      <c r="K22" s="189">
        <v>14448</v>
      </c>
      <c r="L22" s="189">
        <v>14973</v>
      </c>
      <c r="M22" s="189">
        <v>17457</v>
      </c>
      <c r="N22" s="250">
        <v>19438</v>
      </c>
      <c r="O22" s="189">
        <v>21778</v>
      </c>
      <c r="P22" s="189">
        <v>22668</v>
      </c>
      <c r="Q22" s="189">
        <v>25560</v>
      </c>
      <c r="R22" s="189">
        <v>22916</v>
      </c>
      <c r="S22" s="189">
        <v>25460</v>
      </c>
      <c r="T22" s="250">
        <v>32736</v>
      </c>
      <c r="V22" s="25" t="s">
        <v>50</v>
      </c>
      <c r="W22" s="48">
        <v>17428</v>
      </c>
      <c r="X22" s="23">
        <v>18169</v>
      </c>
      <c r="Y22" s="189">
        <v>15618</v>
      </c>
      <c r="Z22" s="189">
        <v>19438</v>
      </c>
      <c r="AA22" s="189">
        <v>22916</v>
      </c>
      <c r="AC22" s="19"/>
    </row>
    <row r="23" spans="2:29" s="20" customFormat="1" ht="8.25" customHeight="1">
      <c r="B23" s="25"/>
      <c r="C23" s="275"/>
      <c r="D23" s="275"/>
      <c r="E23" s="275"/>
      <c r="F23" s="275"/>
      <c r="G23" s="275"/>
      <c r="H23" s="275"/>
      <c r="I23" s="189"/>
      <c r="J23" s="189"/>
      <c r="K23" s="189"/>
      <c r="L23" s="189"/>
      <c r="M23" s="189"/>
      <c r="N23" s="250"/>
      <c r="O23" s="189"/>
      <c r="P23" s="189"/>
      <c r="Q23" s="189"/>
      <c r="R23" s="189"/>
      <c r="S23" s="189"/>
      <c r="T23" s="250"/>
      <c r="V23" s="25"/>
      <c r="W23" s="47"/>
      <c r="X23" s="47"/>
      <c r="Y23" s="189"/>
      <c r="Z23" s="189"/>
      <c r="AA23" s="189"/>
      <c r="AC23" s="19"/>
    </row>
    <row r="24" spans="2:29"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625">
        <v>958296</v>
      </c>
      <c r="O24" s="51">
        <v>989289</v>
      </c>
      <c r="P24" s="51">
        <v>978848</v>
      </c>
      <c r="Q24" s="51">
        <v>996689</v>
      </c>
      <c r="R24" s="51">
        <v>1046841</v>
      </c>
      <c r="S24" s="51">
        <v>1069300</v>
      </c>
      <c r="T24" s="625">
        <v>1142278</v>
      </c>
      <c r="V24" s="49" t="s">
        <v>51</v>
      </c>
      <c r="W24" s="52">
        <v>779164</v>
      </c>
      <c r="X24" s="52">
        <v>767034</v>
      </c>
      <c r="Y24" s="51">
        <v>990007</v>
      </c>
      <c r="Z24" s="51">
        <v>958296</v>
      </c>
      <c r="AA24" s="51">
        <v>1046841</v>
      </c>
      <c r="AC24" s="19"/>
    </row>
    <row r="25" spans="2:29" s="20" customFormat="1" ht="15.75" customHeight="1">
      <c r="B25" s="9"/>
      <c r="C25" s="308"/>
      <c r="D25" s="308"/>
      <c r="E25" s="308"/>
      <c r="F25" s="308"/>
      <c r="G25" s="308"/>
      <c r="H25" s="308"/>
      <c r="I25" s="308"/>
      <c r="J25" s="308"/>
      <c r="K25" s="308"/>
      <c r="L25" s="308"/>
      <c r="M25" s="308"/>
      <c r="N25" s="288"/>
      <c r="O25" s="308"/>
      <c r="P25" s="308"/>
      <c r="Q25" s="308"/>
      <c r="R25" s="308"/>
      <c r="S25" s="308"/>
      <c r="T25" s="288"/>
      <c r="V25" s="9"/>
      <c r="W25" s="23"/>
      <c r="X25" s="23"/>
      <c r="Y25" s="308"/>
      <c r="Z25" s="308"/>
      <c r="AA25" s="308"/>
      <c r="AC25" s="19"/>
    </row>
    <row r="26" spans="2:29" s="20" customFormat="1">
      <c r="B26" s="10" t="s">
        <v>52</v>
      </c>
      <c r="C26" s="189"/>
      <c r="D26" s="189"/>
      <c r="E26" s="189"/>
      <c r="F26" s="189"/>
      <c r="G26" s="189"/>
      <c r="H26" s="189"/>
      <c r="I26" s="189"/>
      <c r="J26" s="189"/>
      <c r="K26" s="189"/>
      <c r="L26" s="189"/>
      <c r="M26" s="189"/>
      <c r="N26" s="250"/>
      <c r="O26" s="189"/>
      <c r="P26" s="189"/>
      <c r="Q26" s="189"/>
      <c r="R26" s="189"/>
      <c r="S26" s="189"/>
      <c r="T26" s="250"/>
      <c r="V26" s="10" t="s">
        <v>52</v>
      </c>
      <c r="W26" s="23"/>
      <c r="X26" s="23"/>
      <c r="Y26" s="189"/>
      <c r="Z26" s="189"/>
      <c r="AA26" s="189"/>
      <c r="AC26" s="19"/>
    </row>
    <row r="27" spans="2:29" s="20" customFormat="1">
      <c r="B27" s="25" t="s">
        <v>53</v>
      </c>
      <c r="C27" s="308">
        <v>84450</v>
      </c>
      <c r="D27" s="308">
        <v>90755</v>
      </c>
      <c r="E27" s="308">
        <v>96644</v>
      </c>
      <c r="F27" s="308">
        <v>81401</v>
      </c>
      <c r="G27" s="308">
        <v>76975</v>
      </c>
      <c r="H27" s="308">
        <v>98068</v>
      </c>
      <c r="I27" s="308">
        <v>105477</v>
      </c>
      <c r="J27" s="308">
        <v>97131</v>
      </c>
      <c r="K27" s="308">
        <v>81814</v>
      </c>
      <c r="L27" s="308">
        <v>86346</v>
      </c>
      <c r="M27" s="308">
        <v>85586</v>
      </c>
      <c r="N27" s="288">
        <v>45329</v>
      </c>
      <c r="O27" s="308">
        <v>49638</v>
      </c>
      <c r="P27" s="308">
        <v>53668</v>
      </c>
      <c r="Q27" s="308">
        <v>49260</v>
      </c>
      <c r="R27" s="308">
        <v>46449</v>
      </c>
      <c r="S27" s="308">
        <v>52711</v>
      </c>
      <c r="T27" s="288">
        <v>63778</v>
      </c>
      <c r="V27" s="25" t="s">
        <v>53</v>
      </c>
      <c r="W27" s="47">
        <v>82690</v>
      </c>
      <c r="X27" s="47">
        <v>81401</v>
      </c>
      <c r="Y27" s="308">
        <v>97131</v>
      </c>
      <c r="Z27" s="308">
        <v>45329</v>
      </c>
      <c r="AA27" s="308">
        <v>46449</v>
      </c>
      <c r="AC27" s="19"/>
    </row>
    <row r="28" spans="2:29" s="20" customFormat="1">
      <c r="B28" s="9" t="s">
        <v>54</v>
      </c>
      <c r="C28" s="275" t="s">
        <v>148</v>
      </c>
      <c r="D28" s="275" t="s">
        <v>148</v>
      </c>
      <c r="E28" s="275" t="s">
        <v>148</v>
      </c>
      <c r="F28" s="275" t="s">
        <v>148</v>
      </c>
      <c r="G28" s="275">
        <v>7176</v>
      </c>
      <c r="H28" s="275">
        <v>8270</v>
      </c>
      <c r="I28" s="275">
        <v>9443</v>
      </c>
      <c r="J28" s="275">
        <v>7297</v>
      </c>
      <c r="K28" s="275">
        <v>5677</v>
      </c>
      <c r="L28" s="275">
        <v>5994</v>
      </c>
      <c r="M28" s="275">
        <v>4904</v>
      </c>
      <c r="N28" s="248">
        <v>6474</v>
      </c>
      <c r="O28" s="275">
        <v>7095</v>
      </c>
      <c r="P28" s="275">
        <v>7685</v>
      </c>
      <c r="Q28" s="275">
        <v>8941</v>
      </c>
      <c r="R28" s="275">
        <v>6306</v>
      </c>
      <c r="S28" s="275">
        <v>6441</v>
      </c>
      <c r="T28" s="248">
        <v>5893</v>
      </c>
      <c r="V28" s="9" t="s">
        <v>54</v>
      </c>
      <c r="W28" s="47" t="s">
        <v>148</v>
      </c>
      <c r="X28" s="47" t="s">
        <v>148</v>
      </c>
      <c r="Y28" s="275">
        <v>7297</v>
      </c>
      <c r="Z28" s="275">
        <v>6474</v>
      </c>
      <c r="AA28" s="275">
        <v>6306</v>
      </c>
      <c r="AC28" s="19"/>
    </row>
    <row r="29" spans="2:29" s="20" customFormat="1">
      <c r="B29" s="25" t="s">
        <v>55</v>
      </c>
      <c r="C29" s="275">
        <v>58934</v>
      </c>
      <c r="D29" s="275">
        <v>55992</v>
      </c>
      <c r="E29" s="275">
        <v>60645</v>
      </c>
      <c r="F29" s="275">
        <v>54836</v>
      </c>
      <c r="G29" s="275">
        <v>57860</v>
      </c>
      <c r="H29" s="275">
        <v>57318</v>
      </c>
      <c r="I29" s="308">
        <v>57034</v>
      </c>
      <c r="J29" s="308">
        <v>63517</v>
      </c>
      <c r="K29" s="308">
        <v>61604</v>
      </c>
      <c r="L29" s="308">
        <v>61606</v>
      </c>
      <c r="M29" s="308">
        <v>63919</v>
      </c>
      <c r="N29" s="288">
        <v>54703</v>
      </c>
      <c r="O29" s="308">
        <v>58378</v>
      </c>
      <c r="P29" s="308">
        <v>57622</v>
      </c>
      <c r="Q29" s="308">
        <v>60017</v>
      </c>
      <c r="R29" s="308">
        <v>56458</v>
      </c>
      <c r="S29" s="308">
        <v>63590</v>
      </c>
      <c r="T29" s="288">
        <v>73545</v>
      </c>
      <c r="V29" s="25" t="s">
        <v>55</v>
      </c>
      <c r="W29" s="47">
        <v>60888</v>
      </c>
      <c r="X29" s="47">
        <v>54836</v>
      </c>
      <c r="Y29" s="308">
        <v>63517</v>
      </c>
      <c r="Z29" s="308">
        <v>54703</v>
      </c>
      <c r="AA29" s="308">
        <v>56458</v>
      </c>
      <c r="AC29" s="19"/>
    </row>
    <row r="30" spans="2:29" s="20" customFormat="1">
      <c r="B30" s="9" t="s">
        <v>56</v>
      </c>
      <c r="C30" s="275">
        <v>15517</v>
      </c>
      <c r="D30" s="275">
        <v>20109</v>
      </c>
      <c r="E30" s="275">
        <v>19221</v>
      </c>
      <c r="F30" s="275">
        <v>15324</v>
      </c>
      <c r="G30" s="275">
        <v>16871</v>
      </c>
      <c r="H30" s="275">
        <v>18450</v>
      </c>
      <c r="I30" s="275">
        <v>18229</v>
      </c>
      <c r="J30" s="275">
        <v>16984</v>
      </c>
      <c r="K30" s="275">
        <v>16136</v>
      </c>
      <c r="L30" s="275">
        <v>14792</v>
      </c>
      <c r="M30" s="275">
        <v>14559</v>
      </c>
      <c r="N30" s="248">
        <v>14038</v>
      </c>
      <c r="O30" s="275">
        <v>14170</v>
      </c>
      <c r="P30" s="275">
        <v>15253</v>
      </c>
      <c r="Q30" s="275">
        <v>16576</v>
      </c>
      <c r="R30" s="275">
        <v>15302</v>
      </c>
      <c r="S30" s="275">
        <v>17056</v>
      </c>
      <c r="T30" s="248">
        <v>19237</v>
      </c>
      <c r="V30" s="9" t="s">
        <v>56</v>
      </c>
      <c r="W30" s="47">
        <v>16348</v>
      </c>
      <c r="X30" s="47">
        <v>15324</v>
      </c>
      <c r="Y30" s="275">
        <v>16984</v>
      </c>
      <c r="Z30" s="275">
        <v>14038</v>
      </c>
      <c r="AA30" s="275">
        <v>15302</v>
      </c>
      <c r="AC30" s="19"/>
    </row>
    <row r="31" spans="2:29">
      <c r="B31" s="25" t="s">
        <v>57</v>
      </c>
      <c r="C31" s="189">
        <v>1982</v>
      </c>
      <c r="D31" s="189">
        <v>3127</v>
      </c>
      <c r="E31" s="189">
        <v>1642</v>
      </c>
      <c r="F31" s="189">
        <v>3274</v>
      </c>
      <c r="G31" s="189">
        <v>4289</v>
      </c>
      <c r="H31" s="189">
        <v>3091</v>
      </c>
      <c r="I31" s="308">
        <v>2849</v>
      </c>
      <c r="J31" s="308">
        <v>4195</v>
      </c>
      <c r="K31" s="308">
        <v>2427</v>
      </c>
      <c r="L31" s="308">
        <v>6724</v>
      </c>
      <c r="M31" s="308">
        <v>3606</v>
      </c>
      <c r="N31" s="288">
        <v>4711</v>
      </c>
      <c r="O31" s="308">
        <v>9423</v>
      </c>
      <c r="P31" s="308">
        <v>4469</v>
      </c>
      <c r="Q31" s="308">
        <v>4105</v>
      </c>
      <c r="R31" s="308">
        <v>5449</v>
      </c>
      <c r="S31" s="308">
        <v>4597</v>
      </c>
      <c r="T31" s="288">
        <v>2748</v>
      </c>
      <c r="V31" s="25" t="s">
        <v>57</v>
      </c>
      <c r="W31" s="48">
        <v>2580</v>
      </c>
      <c r="X31" s="48">
        <v>3274</v>
      </c>
      <c r="Y31" s="308">
        <v>4195</v>
      </c>
      <c r="Z31" s="308">
        <v>4711</v>
      </c>
      <c r="AA31" s="308">
        <v>5449</v>
      </c>
      <c r="AC31" s="19"/>
    </row>
    <row r="32" spans="2:29">
      <c r="B32" s="9" t="s">
        <v>58</v>
      </c>
      <c r="C32" s="275">
        <v>16183</v>
      </c>
      <c r="D32" s="275">
        <v>18232</v>
      </c>
      <c r="E32" s="275">
        <v>18761</v>
      </c>
      <c r="F32" s="275">
        <v>17190</v>
      </c>
      <c r="G32" s="275">
        <v>17742</v>
      </c>
      <c r="H32" s="275">
        <v>20279</v>
      </c>
      <c r="I32" s="275">
        <v>20992</v>
      </c>
      <c r="J32" s="275">
        <v>18641</v>
      </c>
      <c r="K32" s="275">
        <v>21623</v>
      </c>
      <c r="L32" s="275">
        <v>20841</v>
      </c>
      <c r="M32" s="275">
        <v>20920</v>
      </c>
      <c r="N32" s="248">
        <v>19259</v>
      </c>
      <c r="O32" s="275">
        <v>19689</v>
      </c>
      <c r="P32" s="275">
        <v>19845</v>
      </c>
      <c r="Q32" s="275">
        <v>19362</v>
      </c>
      <c r="R32" s="275">
        <v>17636</v>
      </c>
      <c r="S32" s="275">
        <v>18728</v>
      </c>
      <c r="T32" s="248">
        <v>21885</v>
      </c>
      <c r="V32" s="9" t="s">
        <v>58</v>
      </c>
      <c r="W32" s="48">
        <v>18176</v>
      </c>
      <c r="X32" s="47">
        <v>17190</v>
      </c>
      <c r="Y32" s="275">
        <v>18641</v>
      </c>
      <c r="Z32" s="275">
        <v>19259</v>
      </c>
      <c r="AA32" s="275">
        <v>17636</v>
      </c>
      <c r="AC32" s="19"/>
    </row>
    <row r="33" spans="2:29">
      <c r="B33" s="25" t="s">
        <v>48</v>
      </c>
      <c r="C33" s="189">
        <v>78854</v>
      </c>
      <c r="D33" s="189">
        <v>86952</v>
      </c>
      <c r="E33" s="189">
        <v>98279</v>
      </c>
      <c r="F33" s="189">
        <v>99798</v>
      </c>
      <c r="G33" s="189">
        <v>101461</v>
      </c>
      <c r="H33" s="189">
        <v>119852</v>
      </c>
      <c r="I33" s="308">
        <v>105013</v>
      </c>
      <c r="J33" s="308">
        <v>106329</v>
      </c>
      <c r="K33" s="308">
        <v>88891</v>
      </c>
      <c r="L33" s="308">
        <v>81963</v>
      </c>
      <c r="M33" s="308">
        <v>84893</v>
      </c>
      <c r="N33" s="288">
        <v>87138</v>
      </c>
      <c r="O33" s="308">
        <v>104849</v>
      </c>
      <c r="P33" s="308">
        <v>90705</v>
      </c>
      <c r="Q33" s="308">
        <v>97122</v>
      </c>
      <c r="R33" s="308">
        <v>104573</v>
      </c>
      <c r="S33" s="308">
        <v>108594</v>
      </c>
      <c r="T33" s="288">
        <v>116166</v>
      </c>
      <c r="V33" s="25" t="s">
        <v>48</v>
      </c>
      <c r="W33" s="48">
        <v>62588</v>
      </c>
      <c r="X33" s="48">
        <v>99798</v>
      </c>
      <c r="Y33" s="308">
        <v>106329</v>
      </c>
      <c r="Z33" s="308">
        <v>87138</v>
      </c>
      <c r="AA33" s="308">
        <v>104573</v>
      </c>
      <c r="AC33" s="19"/>
    </row>
    <row r="34" spans="2:29">
      <c r="B34" s="25" t="s">
        <v>49</v>
      </c>
      <c r="C34" s="275">
        <v>33559</v>
      </c>
      <c r="D34" s="275">
        <v>48220</v>
      </c>
      <c r="E34" s="275">
        <v>32143</v>
      </c>
      <c r="F34" s="275">
        <v>28068</v>
      </c>
      <c r="G34" s="275">
        <v>1599</v>
      </c>
      <c r="H34" s="275">
        <v>1591</v>
      </c>
      <c r="I34" s="275">
        <v>13261</v>
      </c>
      <c r="J34" s="275">
        <v>15506</v>
      </c>
      <c r="K34" s="275">
        <v>2446</v>
      </c>
      <c r="L34" s="275">
        <v>2907</v>
      </c>
      <c r="M34" s="275">
        <v>3134</v>
      </c>
      <c r="N34" s="248">
        <v>1659</v>
      </c>
      <c r="O34" s="275">
        <v>2827</v>
      </c>
      <c r="P34" s="275">
        <v>1355</v>
      </c>
      <c r="Q34" s="275">
        <v>1492</v>
      </c>
      <c r="R34" s="275">
        <v>1755</v>
      </c>
      <c r="S34" s="275">
        <v>1616</v>
      </c>
      <c r="T34" s="248">
        <v>1082</v>
      </c>
      <c r="V34" s="25" t="s">
        <v>49</v>
      </c>
      <c r="W34" s="48">
        <v>9173</v>
      </c>
      <c r="X34" s="47">
        <v>28068</v>
      </c>
      <c r="Y34" s="275">
        <v>15506</v>
      </c>
      <c r="Z34" s="275">
        <v>1659</v>
      </c>
      <c r="AA34" s="275">
        <v>1755</v>
      </c>
      <c r="AC34" s="19"/>
    </row>
    <row r="35" spans="2:29">
      <c r="B35" s="25" t="s">
        <v>59</v>
      </c>
      <c r="C35" s="275">
        <v>9303</v>
      </c>
      <c r="D35" s="275">
        <v>10052</v>
      </c>
      <c r="E35" s="275">
        <v>6480</v>
      </c>
      <c r="F35" s="275">
        <v>8591</v>
      </c>
      <c r="G35" s="275">
        <v>12066</v>
      </c>
      <c r="H35" s="275">
        <v>12942</v>
      </c>
      <c r="I35" s="308">
        <v>11734</v>
      </c>
      <c r="J35" s="308">
        <v>8614</v>
      </c>
      <c r="K35" s="308">
        <v>8675</v>
      </c>
      <c r="L35" s="308">
        <v>7369</v>
      </c>
      <c r="M35" s="308">
        <v>6946</v>
      </c>
      <c r="N35" s="288">
        <v>5689</v>
      </c>
      <c r="O35" s="308">
        <v>5004</v>
      </c>
      <c r="P35" s="308">
        <v>3971</v>
      </c>
      <c r="Q35" s="308">
        <v>4533</v>
      </c>
      <c r="R35" s="308">
        <v>4310</v>
      </c>
      <c r="S35" s="308">
        <v>3617</v>
      </c>
      <c r="T35" s="288">
        <v>2558</v>
      </c>
      <c r="V35" s="25" t="s">
        <v>59</v>
      </c>
      <c r="W35" s="47">
        <v>10098</v>
      </c>
      <c r="X35" s="47">
        <v>8591</v>
      </c>
      <c r="Y35" s="308">
        <v>8614</v>
      </c>
      <c r="Z35" s="308">
        <v>5689</v>
      </c>
      <c r="AA35" s="308">
        <v>4310</v>
      </c>
      <c r="AC35" s="19"/>
    </row>
    <row r="36" spans="2:29">
      <c r="B36" s="25" t="s">
        <v>60</v>
      </c>
      <c r="C36" s="275">
        <v>63270</v>
      </c>
      <c r="D36" s="275">
        <v>97943</v>
      </c>
      <c r="E36" s="275">
        <v>68871</v>
      </c>
      <c r="F36" s="275">
        <v>59959</v>
      </c>
      <c r="G36" s="275">
        <v>93077</v>
      </c>
      <c r="H36" s="275">
        <v>97541</v>
      </c>
      <c r="I36" s="275">
        <v>138174</v>
      </c>
      <c r="J36" s="275">
        <v>114183</v>
      </c>
      <c r="K36" s="275">
        <v>104176</v>
      </c>
      <c r="L36" s="275">
        <v>76578</v>
      </c>
      <c r="M36" s="275">
        <v>75260</v>
      </c>
      <c r="N36" s="248">
        <v>63669</v>
      </c>
      <c r="O36" s="275">
        <v>131542</v>
      </c>
      <c r="P36" s="275">
        <v>128418</v>
      </c>
      <c r="Q36" s="275">
        <v>110382</v>
      </c>
      <c r="R36" s="275">
        <v>113693</v>
      </c>
      <c r="S36" s="275">
        <v>93950</v>
      </c>
      <c r="T36" s="248">
        <v>84103</v>
      </c>
      <c r="V36" s="25" t="s">
        <v>60</v>
      </c>
      <c r="W36" s="48">
        <v>60190</v>
      </c>
      <c r="X36" s="47">
        <v>59959</v>
      </c>
      <c r="Y36" s="275">
        <v>114183</v>
      </c>
      <c r="Z36" s="275">
        <v>63669</v>
      </c>
      <c r="AA36" s="275">
        <v>113693</v>
      </c>
    </row>
    <row r="37" spans="2:29" s="26" customFormat="1">
      <c r="B37" s="173" t="s">
        <v>274</v>
      </c>
      <c r="C37" s="335"/>
      <c r="D37" s="335"/>
      <c r="E37" s="335"/>
      <c r="F37" s="335"/>
      <c r="G37" s="335"/>
      <c r="H37" s="335"/>
      <c r="I37" s="336"/>
      <c r="J37" s="335">
        <v>19911</v>
      </c>
      <c r="K37" s="335">
        <v>20139</v>
      </c>
      <c r="L37" s="335"/>
      <c r="M37" s="335"/>
      <c r="N37" s="248"/>
      <c r="O37" s="335"/>
      <c r="P37" s="335"/>
      <c r="Q37" s="335"/>
      <c r="R37" s="335"/>
      <c r="S37" s="335"/>
      <c r="T37" s="248"/>
      <c r="V37" s="173" t="s">
        <v>252</v>
      </c>
      <c r="W37" s="337"/>
      <c r="X37" s="338"/>
      <c r="Y37" s="339">
        <v>19911</v>
      </c>
      <c r="Z37" s="335"/>
      <c r="AA37" s="335"/>
    </row>
    <row r="38" spans="2:29">
      <c r="B38" s="25" t="s">
        <v>61</v>
      </c>
      <c r="C38" s="275">
        <v>2227</v>
      </c>
      <c r="D38" s="275">
        <v>2588</v>
      </c>
      <c r="E38" s="275">
        <v>2570</v>
      </c>
      <c r="F38" s="275">
        <v>2174</v>
      </c>
      <c r="G38" s="275">
        <v>2568</v>
      </c>
      <c r="H38" s="275">
        <v>3480</v>
      </c>
      <c r="I38" s="275">
        <v>3206</v>
      </c>
      <c r="J38" s="275">
        <v>3090</v>
      </c>
      <c r="K38" s="275">
        <v>2574</v>
      </c>
      <c r="L38" s="275">
        <v>1967</v>
      </c>
      <c r="M38" s="275">
        <v>2251</v>
      </c>
      <c r="N38" s="248">
        <v>2562</v>
      </c>
      <c r="O38" s="275">
        <v>1840</v>
      </c>
      <c r="P38" s="275">
        <v>2037</v>
      </c>
      <c r="Q38" s="275">
        <v>1999</v>
      </c>
      <c r="R38" s="275">
        <v>2543</v>
      </c>
      <c r="S38" s="275">
        <v>1448</v>
      </c>
      <c r="T38" s="248">
        <v>2057</v>
      </c>
      <c r="V38" s="25" t="s">
        <v>61</v>
      </c>
      <c r="W38" s="47">
        <v>2194</v>
      </c>
      <c r="X38" s="47">
        <v>2174</v>
      </c>
      <c r="Y38" s="275">
        <v>3090</v>
      </c>
      <c r="Z38" s="275">
        <v>2562</v>
      </c>
      <c r="AA38" s="275">
        <v>2543</v>
      </c>
    </row>
    <row r="39" spans="2:29" ht="9" customHeight="1">
      <c r="B39" s="25"/>
      <c r="C39" s="275"/>
      <c r="D39" s="275"/>
      <c r="E39" s="275"/>
      <c r="F39" s="275"/>
      <c r="G39" s="275"/>
      <c r="H39" s="275"/>
      <c r="I39" s="53"/>
      <c r="J39" s="53"/>
      <c r="K39" s="53"/>
      <c r="L39" s="53"/>
      <c r="M39" s="53"/>
      <c r="N39" s="626"/>
      <c r="O39" s="53"/>
      <c r="P39" s="53"/>
      <c r="Q39" s="53"/>
      <c r="R39" s="53"/>
      <c r="S39" s="53"/>
      <c r="T39" s="626"/>
      <c r="V39" s="25"/>
      <c r="W39" s="47"/>
      <c r="X39" s="47"/>
      <c r="Y39" s="53"/>
      <c r="Z39" s="53"/>
      <c r="AA39" s="53"/>
    </row>
    <row r="40" spans="2:29"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627">
        <v>305231</v>
      </c>
      <c r="O40" s="50">
        <v>404455</v>
      </c>
      <c r="P40" s="50">
        <v>385028</v>
      </c>
      <c r="Q40" s="50">
        <v>373789</v>
      </c>
      <c r="R40" s="50">
        <v>374474</v>
      </c>
      <c r="S40" s="50">
        <v>372348</v>
      </c>
      <c r="T40" s="627">
        <v>393052</v>
      </c>
      <c r="U40" s="9"/>
      <c r="V40" s="49" t="s">
        <v>62</v>
      </c>
      <c r="W40" s="52">
        <v>324925</v>
      </c>
      <c r="X40" s="52">
        <v>370615</v>
      </c>
      <c r="Y40" s="50">
        <v>475398</v>
      </c>
      <c r="Z40" s="50">
        <v>305231</v>
      </c>
      <c r="AA40" s="50">
        <v>374474</v>
      </c>
      <c r="AC40" s="19"/>
    </row>
    <row r="41" spans="2:29" s="27" customFormat="1" ht="15.75" customHeight="1">
      <c r="B41" s="9"/>
      <c r="C41" s="28"/>
      <c r="D41" s="28"/>
      <c r="E41" s="28"/>
      <c r="F41" s="28"/>
      <c r="G41" s="28"/>
      <c r="H41" s="28"/>
      <c r="I41" s="28"/>
      <c r="J41" s="28"/>
      <c r="K41" s="28"/>
      <c r="L41" s="28"/>
      <c r="M41" s="28"/>
      <c r="N41" s="28"/>
      <c r="O41" s="28"/>
      <c r="P41" s="28"/>
      <c r="Q41" s="28"/>
      <c r="R41" s="28"/>
      <c r="S41" s="28"/>
      <c r="T41" s="28"/>
      <c r="U41" s="9"/>
      <c r="V41" s="9"/>
      <c r="W41" s="23"/>
      <c r="X41" s="23"/>
      <c r="Y41" s="28"/>
      <c r="Z41" s="28"/>
      <c r="AA41" s="28"/>
      <c r="AC41" s="19"/>
    </row>
    <row r="42" spans="2:29" s="27" customFormat="1" ht="18.5" thickBot="1">
      <c r="B42" s="107" t="s">
        <v>63</v>
      </c>
      <c r="C42" s="109">
        <v>1088079</v>
      </c>
      <c r="D42" s="109">
        <v>1170350</v>
      </c>
      <c r="E42" s="109" t="s">
        <v>285</v>
      </c>
      <c r="F42" s="109">
        <v>1137649</v>
      </c>
      <c r="G42" s="109">
        <v>1345839</v>
      </c>
      <c r="H42" s="109">
        <v>1409007</v>
      </c>
      <c r="I42" s="109">
        <v>1468469</v>
      </c>
      <c r="J42" s="109">
        <v>1465405</v>
      </c>
      <c r="K42" s="109">
        <v>1424462</v>
      </c>
      <c r="L42" s="109">
        <v>1399202</v>
      </c>
      <c r="M42" s="109">
        <v>1397282</v>
      </c>
      <c r="N42" s="109">
        <v>1263527</v>
      </c>
      <c r="O42" s="109">
        <v>1393744</v>
      </c>
      <c r="P42" s="109">
        <v>1363876</v>
      </c>
      <c r="Q42" s="109">
        <v>1370478</v>
      </c>
      <c r="R42" s="109">
        <v>1421315</v>
      </c>
      <c r="S42" s="109">
        <v>1441648</v>
      </c>
      <c r="T42" s="109">
        <v>1535330</v>
      </c>
      <c r="U42" s="108"/>
      <c r="V42" s="107" t="s">
        <v>63</v>
      </c>
      <c r="W42" s="110">
        <v>1104089</v>
      </c>
      <c r="X42" s="110">
        <v>1137649</v>
      </c>
      <c r="Y42" s="109">
        <v>1465405</v>
      </c>
      <c r="Z42" s="109">
        <v>1263527</v>
      </c>
      <c r="AA42" s="109">
        <v>1421315</v>
      </c>
      <c r="AC42" s="19"/>
    </row>
    <row r="43" spans="2:29" s="27" customFormat="1">
      <c r="B43" s="29"/>
      <c r="C43" s="407"/>
      <c r="D43" s="407"/>
      <c r="E43" s="407"/>
      <c r="F43" s="407"/>
      <c r="G43" s="407"/>
      <c r="H43" s="409"/>
      <c r="I43" s="413"/>
      <c r="J43" s="413"/>
      <c r="K43" s="413"/>
      <c r="L43" s="413"/>
      <c r="M43" s="413"/>
      <c r="N43" s="413"/>
      <c r="O43" s="413"/>
      <c r="P43" s="413"/>
      <c r="Q43" s="413"/>
      <c r="R43" s="407"/>
      <c r="S43" s="407"/>
      <c r="T43" s="407"/>
      <c r="U43" s="28"/>
      <c r="V43" s="29"/>
      <c r="W43" s="407"/>
      <c r="X43" s="407"/>
      <c r="Y43" s="407"/>
      <c r="Z43" s="407"/>
      <c r="AA43" s="407"/>
      <c r="AC43" s="19"/>
    </row>
    <row r="44" spans="2:29" s="27" customFormat="1">
      <c r="C44" s="28"/>
      <c r="D44" s="28"/>
      <c r="E44" s="28"/>
      <c r="F44" s="28"/>
      <c r="G44" s="28"/>
      <c r="H44" s="28"/>
      <c r="I44" s="308"/>
      <c r="J44" s="308"/>
      <c r="K44" s="308"/>
      <c r="L44" s="308"/>
      <c r="M44" s="308"/>
      <c r="N44" s="308"/>
      <c r="O44" s="308"/>
      <c r="P44" s="308"/>
      <c r="Q44" s="308"/>
      <c r="R44" s="28"/>
      <c r="S44" s="28"/>
      <c r="T44" s="28"/>
      <c r="U44" s="28"/>
      <c r="W44" s="28"/>
      <c r="X44" s="28"/>
      <c r="Y44" s="28"/>
      <c r="Z44" s="28"/>
      <c r="AA44" s="28"/>
      <c r="AC44" s="19"/>
    </row>
    <row r="45" spans="2:29" s="27" customFormat="1" ht="18.5" thickBot="1">
      <c r="C45" s="378" t="s">
        <v>5</v>
      </c>
      <c r="D45" s="378" t="s">
        <v>6</v>
      </c>
      <c r="E45" s="378" t="s">
        <v>7</v>
      </c>
      <c r="F45" s="378" t="s">
        <v>8</v>
      </c>
      <c r="G45" s="378" t="s">
        <v>9</v>
      </c>
      <c r="H45" s="378" t="s">
        <v>10</v>
      </c>
      <c r="I45" s="378" t="s">
        <v>182</v>
      </c>
      <c r="J45" s="378" t="s">
        <v>239</v>
      </c>
      <c r="K45" s="378" t="s">
        <v>270</v>
      </c>
      <c r="L45" s="378" t="s">
        <v>275</v>
      </c>
      <c r="M45" s="378" t="s">
        <v>283</v>
      </c>
      <c r="N45" s="378" t="s">
        <v>284</v>
      </c>
      <c r="O45" s="378" t="s">
        <v>288</v>
      </c>
      <c r="P45" s="378" t="s">
        <v>308</v>
      </c>
      <c r="Q45" s="378" t="s">
        <v>312</v>
      </c>
      <c r="R45" s="378">
        <v>2020</v>
      </c>
      <c r="S45" s="378">
        <v>2021</v>
      </c>
      <c r="T45" s="378">
        <v>2021</v>
      </c>
      <c r="U45" s="28"/>
      <c r="V45" s="17"/>
      <c r="W45" s="378">
        <v>2016</v>
      </c>
      <c r="X45" s="378">
        <v>2017</v>
      </c>
      <c r="Y45" s="378">
        <v>2018</v>
      </c>
      <c r="Z45" s="378">
        <v>2019</v>
      </c>
      <c r="AA45" s="378">
        <v>2020</v>
      </c>
      <c r="AC45" s="19"/>
    </row>
    <row r="46" spans="2:29" s="27" customFormat="1">
      <c r="C46" s="17" t="s">
        <v>35</v>
      </c>
      <c r="D46" s="17" t="s">
        <v>36</v>
      </c>
      <c r="E46" s="17" t="s">
        <v>37</v>
      </c>
      <c r="F46" s="17" t="s">
        <v>38</v>
      </c>
      <c r="G46" s="17" t="s">
        <v>35</v>
      </c>
      <c r="H46" s="17" t="s">
        <v>36</v>
      </c>
      <c r="I46" s="17" t="s">
        <v>37</v>
      </c>
      <c r="J46" s="17" t="s">
        <v>38</v>
      </c>
      <c r="K46" s="17" t="s">
        <v>35</v>
      </c>
      <c r="L46" s="410" t="s">
        <v>36</v>
      </c>
      <c r="M46" s="410" t="s">
        <v>37</v>
      </c>
      <c r="N46" s="17" t="s">
        <v>38</v>
      </c>
      <c r="O46" s="17" t="s">
        <v>35</v>
      </c>
      <c r="P46" s="17" t="s">
        <v>36</v>
      </c>
      <c r="Q46" s="17" t="s">
        <v>37</v>
      </c>
      <c r="R46" s="17" t="s">
        <v>38</v>
      </c>
      <c r="S46" s="17" t="s">
        <v>35</v>
      </c>
      <c r="T46" s="17" t="s">
        <v>36</v>
      </c>
      <c r="U46" s="28"/>
      <c r="V46" s="17"/>
      <c r="W46" s="17" t="s">
        <v>38</v>
      </c>
      <c r="X46" s="17" t="s">
        <v>38</v>
      </c>
      <c r="Y46" s="17" t="s">
        <v>38</v>
      </c>
      <c r="Z46" s="17" t="s">
        <v>38</v>
      </c>
      <c r="AA46" s="17" t="s">
        <v>38</v>
      </c>
      <c r="AC46" s="19"/>
    </row>
    <row r="47" spans="2:29" s="27" customFormat="1" ht="18.5" thickBot="1">
      <c r="B47" s="107" t="s">
        <v>64</v>
      </c>
      <c r="C47" s="408"/>
      <c r="D47" s="408"/>
      <c r="E47" s="408"/>
      <c r="F47" s="408"/>
      <c r="G47" s="408"/>
      <c r="H47" s="349"/>
      <c r="I47" s="414"/>
      <c r="J47" s="414"/>
      <c r="K47" s="414"/>
      <c r="L47" s="414"/>
      <c r="M47" s="414"/>
      <c r="N47" s="414"/>
      <c r="O47" s="414"/>
      <c r="P47" s="414"/>
      <c r="Q47" s="414"/>
      <c r="R47" s="360"/>
      <c r="S47" s="360"/>
      <c r="T47" s="360"/>
      <c r="U47" s="108"/>
      <c r="V47" s="107" t="s">
        <v>64</v>
      </c>
      <c r="W47" s="406"/>
      <c r="X47" s="360"/>
      <c r="Y47" s="360"/>
      <c r="Z47" s="360"/>
      <c r="AA47" s="360"/>
      <c r="AC47" s="19"/>
    </row>
    <row r="48" spans="2:29" s="27" customFormat="1">
      <c r="B48" s="10" t="s">
        <v>65</v>
      </c>
      <c r="C48" s="409"/>
      <c r="D48" s="407"/>
      <c r="E48" s="407"/>
      <c r="F48" s="407"/>
      <c r="G48" s="407"/>
      <c r="H48" s="407"/>
      <c r="I48" s="28"/>
      <c r="J48" s="28"/>
      <c r="K48" s="28"/>
      <c r="L48" s="28"/>
      <c r="M48" s="28"/>
      <c r="N48" s="28"/>
      <c r="O48" s="28"/>
      <c r="P48" s="28"/>
      <c r="Q48" s="28"/>
      <c r="R48" s="407"/>
      <c r="S48" s="407"/>
      <c r="T48" s="407"/>
      <c r="U48" s="28"/>
      <c r="V48" s="10" t="s">
        <v>65</v>
      </c>
      <c r="W48" s="407"/>
      <c r="X48" s="407"/>
      <c r="Y48" s="407"/>
      <c r="Z48" s="407"/>
      <c r="AA48" s="407"/>
      <c r="AC48" s="19"/>
    </row>
    <row r="49" spans="2:29" s="27" customFormat="1">
      <c r="B49" s="25" t="s">
        <v>67</v>
      </c>
      <c r="C49" s="275">
        <v>869</v>
      </c>
      <c r="D49" s="275">
        <v>869</v>
      </c>
      <c r="E49" s="275">
        <v>869</v>
      </c>
      <c r="F49" s="275">
        <v>869</v>
      </c>
      <c r="G49" s="275">
        <v>869</v>
      </c>
      <c r="H49" s="275">
        <v>869</v>
      </c>
      <c r="I49" s="54">
        <v>869</v>
      </c>
      <c r="J49" s="217">
        <v>869</v>
      </c>
      <c r="K49" s="217">
        <v>869</v>
      </c>
      <c r="L49" s="217">
        <v>868</v>
      </c>
      <c r="M49" s="217">
        <v>869</v>
      </c>
      <c r="N49" s="500">
        <v>869</v>
      </c>
      <c r="O49" s="217">
        <v>869</v>
      </c>
      <c r="P49" s="217">
        <v>869</v>
      </c>
      <c r="Q49" s="217">
        <v>869</v>
      </c>
      <c r="R49" s="217">
        <v>869</v>
      </c>
      <c r="S49" s="217">
        <v>869</v>
      </c>
      <c r="T49" s="632">
        <v>869</v>
      </c>
      <c r="U49" s="28"/>
      <c r="V49" s="25" t="s">
        <v>67</v>
      </c>
      <c r="W49" s="171">
        <v>869</v>
      </c>
      <c r="X49" s="275">
        <v>869</v>
      </c>
      <c r="Y49" s="217">
        <v>869</v>
      </c>
      <c r="Z49" s="217">
        <v>868</v>
      </c>
      <c r="AA49" s="217">
        <v>869</v>
      </c>
      <c r="AC49" s="19"/>
    </row>
    <row r="50" spans="2:29" s="27" customFormat="1">
      <c r="B50" s="9" t="s">
        <v>68</v>
      </c>
      <c r="C50" s="308">
        <v>-4502</v>
      </c>
      <c r="D50" s="308">
        <v>-6032</v>
      </c>
      <c r="E50" s="308">
        <v>-5756</v>
      </c>
      <c r="F50" s="308">
        <v>-5816</v>
      </c>
      <c r="G50" s="308">
        <v>-4759</v>
      </c>
      <c r="H50" s="308">
        <v>-4759</v>
      </c>
      <c r="I50" s="55">
        <v>-4759</v>
      </c>
      <c r="J50" s="219">
        <v>-4759</v>
      </c>
      <c r="K50" s="219">
        <v>-4329</v>
      </c>
      <c r="L50" s="219">
        <v>-4329</v>
      </c>
      <c r="M50" s="219">
        <v>-4646</v>
      </c>
      <c r="N50" s="501">
        <v>-5971</v>
      </c>
      <c r="O50" s="219">
        <v>-5677</v>
      </c>
      <c r="P50" s="219">
        <v>-5692</v>
      </c>
      <c r="Q50" s="219">
        <v>-5473</v>
      </c>
      <c r="R50" s="219">
        <v>-3029</v>
      </c>
      <c r="S50" s="219">
        <v>-3017</v>
      </c>
      <c r="T50" s="633">
        <v>-3466</v>
      </c>
      <c r="U50" s="28"/>
      <c r="V50" s="9" t="s">
        <v>68</v>
      </c>
      <c r="W50" s="308">
        <v>-6575</v>
      </c>
      <c r="X50" s="308">
        <v>-5816</v>
      </c>
      <c r="Y50" s="219">
        <v>-4759</v>
      </c>
      <c r="Z50" s="219">
        <v>-5970</v>
      </c>
      <c r="AA50" s="219">
        <v>-3029</v>
      </c>
      <c r="AC50" s="19"/>
    </row>
    <row r="51" spans="2:29" s="27" customFormat="1">
      <c r="B51" s="25" t="s">
        <v>69</v>
      </c>
      <c r="C51" s="275">
        <v>95597</v>
      </c>
      <c r="D51" s="275">
        <v>97213</v>
      </c>
      <c r="E51" s="275">
        <v>95676</v>
      </c>
      <c r="F51" s="275">
        <v>67856</v>
      </c>
      <c r="G51" s="275">
        <v>68666</v>
      </c>
      <c r="H51" s="275">
        <v>68643</v>
      </c>
      <c r="I51" s="54">
        <v>69479</v>
      </c>
      <c r="J51" s="220">
        <v>73375</v>
      </c>
      <c r="K51" s="220">
        <v>73437</v>
      </c>
      <c r="L51" s="220">
        <v>75421</v>
      </c>
      <c r="M51" s="220">
        <v>75550</v>
      </c>
      <c r="N51" s="318">
        <v>75045</v>
      </c>
      <c r="O51" s="220">
        <v>74978</v>
      </c>
      <c r="P51" s="220">
        <v>74737</v>
      </c>
      <c r="Q51" s="220">
        <v>73807</v>
      </c>
      <c r="R51" s="220">
        <v>75279</v>
      </c>
      <c r="S51" s="220">
        <v>74898</v>
      </c>
      <c r="T51" s="634">
        <v>97158</v>
      </c>
      <c r="U51" s="28"/>
      <c r="V51" s="25" t="s">
        <v>69</v>
      </c>
      <c r="W51" s="275">
        <v>87369</v>
      </c>
      <c r="X51" s="275">
        <v>67856</v>
      </c>
      <c r="Y51" s="220">
        <v>73375</v>
      </c>
      <c r="Z51" s="220">
        <v>75045</v>
      </c>
      <c r="AA51" s="220">
        <v>75279</v>
      </c>
      <c r="AC51" s="19"/>
    </row>
    <row r="52" spans="2:29" s="27" customFormat="1">
      <c r="B52" s="499" t="s">
        <v>290</v>
      </c>
      <c r="C52" s="308">
        <v>92870</v>
      </c>
      <c r="D52" s="308">
        <v>83914</v>
      </c>
      <c r="E52" s="308">
        <v>87943</v>
      </c>
      <c r="F52" s="308">
        <v>-17375</v>
      </c>
      <c r="G52" s="308">
        <v>-17837</v>
      </c>
      <c r="H52" s="308">
        <v>-18340</v>
      </c>
      <c r="I52" s="55">
        <v>-46846</v>
      </c>
      <c r="J52" s="219">
        <v>-63572</v>
      </c>
      <c r="K52" s="219">
        <v>-46931</v>
      </c>
      <c r="L52" s="219">
        <v>-41455</v>
      </c>
      <c r="M52" s="219">
        <v>-43721</v>
      </c>
      <c r="N52" s="219">
        <v>-36020</v>
      </c>
      <c r="O52" s="219">
        <v>-46237</v>
      </c>
      <c r="P52" s="219">
        <v>-46874</v>
      </c>
      <c r="Q52" s="219">
        <v>-44541</v>
      </c>
      <c r="R52" s="219">
        <v>-27025</v>
      </c>
      <c r="S52" s="219">
        <v>-29424</v>
      </c>
      <c r="T52" s="633">
        <v>-44002</v>
      </c>
      <c r="U52" s="28"/>
      <c r="V52" s="9" t="s">
        <v>70</v>
      </c>
      <c r="W52" s="308">
        <v>91290</v>
      </c>
      <c r="X52" s="308">
        <v>-17375</v>
      </c>
      <c r="Y52" s="219">
        <v>-63572</v>
      </c>
      <c r="Z52" s="219">
        <v>-36020</v>
      </c>
      <c r="AA52" s="219">
        <v>-27025</v>
      </c>
      <c r="AC52" s="19"/>
    </row>
    <row r="53" spans="2:29" s="27" customFormat="1">
      <c r="B53" s="25" t="s">
        <v>71</v>
      </c>
      <c r="C53" s="275">
        <v>-16172</v>
      </c>
      <c r="D53" s="275">
        <v>-11611</v>
      </c>
      <c r="E53" s="275">
        <v>-12502</v>
      </c>
      <c r="F53" s="275">
        <v>2332</v>
      </c>
      <c r="G53" s="275">
        <v>712</v>
      </c>
      <c r="H53" s="275">
        <v>3940</v>
      </c>
      <c r="I53" s="54">
        <v>6513</v>
      </c>
      <c r="J53" s="220">
        <v>11204</v>
      </c>
      <c r="K53" s="220">
        <v>4253</v>
      </c>
      <c r="L53" s="220">
        <v>3975</v>
      </c>
      <c r="M53" s="220">
        <v>4873</v>
      </c>
      <c r="N53" s="220">
        <v>7452</v>
      </c>
      <c r="O53" s="220">
        <v>18302</v>
      </c>
      <c r="P53" s="220">
        <v>13333</v>
      </c>
      <c r="Q53" s="220">
        <v>21817</v>
      </c>
      <c r="R53" s="220">
        <v>18752</v>
      </c>
      <c r="S53" s="220">
        <v>17858</v>
      </c>
      <c r="T53" s="634">
        <v>17611</v>
      </c>
      <c r="U53" s="28"/>
      <c r="V53" s="25" t="s">
        <v>71</v>
      </c>
      <c r="W53" s="275">
        <v>-13752</v>
      </c>
      <c r="X53" s="275">
        <v>2332</v>
      </c>
      <c r="Y53" s="220">
        <v>11204</v>
      </c>
      <c r="Z53" s="220">
        <v>7452</v>
      </c>
      <c r="AA53" s="220">
        <v>18752</v>
      </c>
      <c r="AC53" s="19"/>
    </row>
    <row r="54" spans="2:29" s="27" customFormat="1" ht="6" customHeight="1">
      <c r="B54" s="25"/>
      <c r="C54" s="56"/>
      <c r="D54" s="56"/>
      <c r="E54" s="32"/>
      <c r="F54" s="308"/>
      <c r="G54" s="32"/>
      <c r="H54" s="308"/>
      <c r="I54" s="308"/>
      <c r="J54" s="17"/>
      <c r="K54" s="17"/>
      <c r="L54" s="17"/>
      <c r="M54" s="17"/>
      <c r="N54" s="17"/>
      <c r="O54" s="17"/>
      <c r="P54" s="17"/>
      <c r="Q54" s="17"/>
      <c r="R54" s="17"/>
      <c r="S54" s="17"/>
      <c r="T54" s="291"/>
      <c r="U54" s="28"/>
      <c r="V54" s="25"/>
      <c r="W54" s="32"/>
      <c r="X54" s="308"/>
      <c r="Y54" s="17"/>
      <c r="Z54" s="17"/>
      <c r="AA54" s="17"/>
      <c r="AC54" s="19"/>
    </row>
    <row r="55" spans="2:29" s="27" customFormat="1">
      <c r="B55" s="49" t="s">
        <v>66</v>
      </c>
      <c r="C55" s="275" t="s">
        <v>205</v>
      </c>
      <c r="D55" s="275">
        <v>164353</v>
      </c>
      <c r="E55" s="275">
        <v>166230</v>
      </c>
      <c r="F55" s="275">
        <v>47866</v>
      </c>
      <c r="G55" s="275">
        <v>47651</v>
      </c>
      <c r="H55" s="275">
        <v>50353</v>
      </c>
      <c r="I55" s="57">
        <v>25256</v>
      </c>
      <c r="J55" s="221">
        <v>17117</v>
      </c>
      <c r="K55" s="221">
        <v>27299</v>
      </c>
      <c r="L55" s="221">
        <v>34481</v>
      </c>
      <c r="M55" s="221">
        <v>32925</v>
      </c>
      <c r="N55" s="221">
        <v>41375</v>
      </c>
      <c r="O55" s="221">
        <v>42235</v>
      </c>
      <c r="P55" s="221">
        <v>36373</v>
      </c>
      <c r="Q55" s="221">
        <v>46479</v>
      </c>
      <c r="R55" s="221">
        <v>64846</v>
      </c>
      <c r="S55" s="221">
        <v>61184</v>
      </c>
      <c r="T55" s="635">
        <v>68170</v>
      </c>
      <c r="U55" s="28"/>
      <c r="V55" s="49" t="s">
        <v>66</v>
      </c>
      <c r="W55" s="50">
        <v>159201</v>
      </c>
      <c r="X55" s="50">
        <v>47866</v>
      </c>
      <c r="Y55" s="221">
        <v>17117</v>
      </c>
      <c r="Z55" s="221">
        <v>41375</v>
      </c>
      <c r="AA55" s="221">
        <v>64846</v>
      </c>
      <c r="AC55" s="19"/>
    </row>
    <row r="56" spans="2:29" s="27" customFormat="1" ht="6" customHeight="1">
      <c r="B56" s="49"/>
      <c r="C56" s="308"/>
      <c r="D56" s="308"/>
      <c r="E56" s="308"/>
      <c r="F56" s="308"/>
      <c r="G56" s="308"/>
      <c r="H56" s="308"/>
      <c r="I56" s="308"/>
      <c r="J56" s="17"/>
      <c r="K56" s="17"/>
      <c r="L56" s="17"/>
      <c r="M56" s="17"/>
      <c r="N56" s="17"/>
      <c r="O56" s="17"/>
      <c r="P56" s="17"/>
      <c r="Q56" s="17"/>
      <c r="R56" s="17"/>
      <c r="S56" s="17"/>
      <c r="T56" s="291"/>
      <c r="U56" s="28"/>
      <c r="V56" s="49"/>
      <c r="W56" s="32"/>
      <c r="X56" s="32"/>
      <c r="Y56" s="17"/>
      <c r="Z56" s="17"/>
      <c r="AA56" s="17"/>
      <c r="AC56" s="19"/>
    </row>
    <row r="57" spans="2:29" s="27" customFormat="1">
      <c r="B57" s="49" t="s">
        <v>30</v>
      </c>
      <c r="C57" s="275">
        <v>57927</v>
      </c>
      <c r="D57" s="275">
        <v>47676</v>
      </c>
      <c r="E57" s="275">
        <v>45770</v>
      </c>
      <c r="F57" s="275">
        <v>74957</v>
      </c>
      <c r="G57" s="275">
        <v>79514</v>
      </c>
      <c r="H57" s="275">
        <v>66657</v>
      </c>
      <c r="I57" s="57">
        <v>41562</v>
      </c>
      <c r="J57" s="221">
        <v>45911</v>
      </c>
      <c r="K57" s="221">
        <v>43603</v>
      </c>
      <c r="L57" s="221">
        <v>27595</v>
      </c>
      <c r="M57" s="221">
        <v>30773</v>
      </c>
      <c r="N57" s="221">
        <v>24353</v>
      </c>
      <c r="O57" s="221">
        <v>34849</v>
      </c>
      <c r="P57" s="221">
        <v>21275</v>
      </c>
      <c r="Q57" s="221">
        <v>20688</v>
      </c>
      <c r="R57" s="221">
        <v>22482</v>
      </c>
      <c r="S57" s="221">
        <v>31857</v>
      </c>
      <c r="T57" s="635">
        <v>28909</v>
      </c>
      <c r="U57" s="28"/>
      <c r="V57" s="49" t="s">
        <v>30</v>
      </c>
      <c r="W57" s="50">
        <v>57770</v>
      </c>
      <c r="X57" s="50">
        <v>74957</v>
      </c>
      <c r="Y57" s="221">
        <v>45911</v>
      </c>
      <c r="Z57" s="221">
        <v>24353</v>
      </c>
      <c r="AA57" s="221">
        <v>22482</v>
      </c>
      <c r="AC57" s="19"/>
    </row>
    <row r="58" spans="2:29" s="27" customFormat="1" ht="6" customHeight="1">
      <c r="B58" s="10"/>
      <c r="C58" s="32"/>
      <c r="D58" s="32"/>
      <c r="E58" s="32"/>
      <c r="F58" s="308"/>
      <c r="G58" s="32"/>
      <c r="H58" s="308"/>
      <c r="I58" s="308"/>
      <c r="J58" s="17"/>
      <c r="K58" s="17"/>
      <c r="L58" s="17"/>
      <c r="M58" s="17"/>
      <c r="N58" s="17"/>
      <c r="O58" s="17"/>
      <c r="P58" s="17"/>
      <c r="Q58" s="17"/>
      <c r="R58" s="17"/>
      <c r="S58" s="17"/>
      <c r="T58" s="291"/>
      <c r="U58" s="28"/>
      <c r="V58" s="10"/>
      <c r="W58" s="32"/>
      <c r="X58" s="32"/>
      <c r="Y58" s="17"/>
      <c r="Z58" s="17"/>
      <c r="AA58" s="17"/>
      <c r="AC58" s="19"/>
    </row>
    <row r="59" spans="2:29" s="27" customFormat="1">
      <c r="B59" s="49" t="s">
        <v>72</v>
      </c>
      <c r="C59" s="50">
        <v>226589</v>
      </c>
      <c r="D59" s="50">
        <v>212029</v>
      </c>
      <c r="E59" s="50">
        <v>212000</v>
      </c>
      <c r="F59" s="50">
        <v>122823</v>
      </c>
      <c r="G59" s="50">
        <v>127165</v>
      </c>
      <c r="H59" s="50">
        <v>117010</v>
      </c>
      <c r="I59" s="58">
        <v>66818</v>
      </c>
      <c r="J59" s="222">
        <v>63027</v>
      </c>
      <c r="K59" s="222">
        <v>70902</v>
      </c>
      <c r="L59" s="222">
        <v>62076</v>
      </c>
      <c r="M59" s="222">
        <v>63698</v>
      </c>
      <c r="N59" s="222">
        <v>65728</v>
      </c>
      <c r="O59" s="222">
        <v>77084</v>
      </c>
      <c r="P59" s="222">
        <v>57648</v>
      </c>
      <c r="Q59" s="222">
        <v>67167</v>
      </c>
      <c r="R59" s="222">
        <v>87328</v>
      </c>
      <c r="S59" s="222">
        <v>93041</v>
      </c>
      <c r="T59" s="636">
        <v>97079</v>
      </c>
      <c r="U59" s="28"/>
      <c r="V59" s="49" t="s">
        <v>72</v>
      </c>
      <c r="W59" s="50">
        <v>216971</v>
      </c>
      <c r="X59" s="50">
        <v>122823</v>
      </c>
      <c r="Y59" s="222">
        <v>63027</v>
      </c>
      <c r="Z59" s="222">
        <v>65728</v>
      </c>
      <c r="AA59" s="222">
        <v>87328</v>
      </c>
      <c r="AC59" s="19"/>
    </row>
    <row r="60" spans="2:29" s="27" customFormat="1" ht="15.75" customHeight="1">
      <c r="B60" s="10"/>
      <c r="C60" s="308"/>
      <c r="D60" s="308"/>
      <c r="E60" s="308"/>
      <c r="F60" s="308"/>
      <c r="G60" s="308"/>
      <c r="H60" s="308"/>
      <c r="I60" s="308"/>
      <c r="J60" s="17"/>
      <c r="K60" s="17"/>
      <c r="L60" s="17"/>
      <c r="M60" s="17"/>
      <c r="N60" s="17"/>
      <c r="O60" s="17"/>
      <c r="P60" s="17"/>
      <c r="Q60" s="17"/>
      <c r="R60" s="17"/>
      <c r="S60" s="17"/>
      <c r="T60" s="291"/>
      <c r="U60" s="28"/>
      <c r="V60" s="10"/>
      <c r="W60" s="308"/>
      <c r="X60" s="308"/>
      <c r="Y60" s="17"/>
      <c r="Z60" s="17"/>
      <c r="AA60" s="17"/>
      <c r="AC60" s="19"/>
    </row>
    <row r="61" spans="2:29" s="27" customFormat="1">
      <c r="B61" s="10" t="s">
        <v>73</v>
      </c>
      <c r="C61" s="56"/>
      <c r="D61" s="32"/>
      <c r="E61" s="32"/>
      <c r="F61" s="32"/>
      <c r="G61" s="32"/>
      <c r="H61" s="308"/>
      <c r="I61" s="308"/>
      <c r="J61" s="17"/>
      <c r="K61" s="17"/>
      <c r="L61" s="17"/>
      <c r="M61" s="17"/>
      <c r="N61" s="17"/>
      <c r="O61" s="17"/>
      <c r="P61" s="17"/>
      <c r="Q61" s="17"/>
      <c r="R61" s="17"/>
      <c r="S61" s="17"/>
      <c r="T61" s="291"/>
      <c r="U61" s="28"/>
      <c r="V61" s="10" t="s">
        <v>73</v>
      </c>
      <c r="W61" s="32"/>
      <c r="X61" s="32"/>
      <c r="Y61" s="17"/>
      <c r="Z61" s="17"/>
      <c r="AA61" s="17"/>
      <c r="AC61" s="19"/>
    </row>
    <row r="62" spans="2:29" s="27" customFormat="1">
      <c r="B62" s="25" t="s">
        <v>77</v>
      </c>
      <c r="C62" s="275">
        <v>386738</v>
      </c>
      <c r="D62" s="275">
        <v>441361</v>
      </c>
      <c r="E62" s="275">
        <v>417708</v>
      </c>
      <c r="F62" s="275">
        <v>393651</v>
      </c>
      <c r="G62" s="275">
        <v>458360</v>
      </c>
      <c r="H62" s="275">
        <v>466838</v>
      </c>
      <c r="I62" s="54">
        <v>582612</v>
      </c>
      <c r="J62" s="220">
        <v>592442</v>
      </c>
      <c r="K62" s="220">
        <v>572745</v>
      </c>
      <c r="L62" s="220">
        <v>540047</v>
      </c>
      <c r="M62" s="220">
        <v>522729</v>
      </c>
      <c r="N62" s="220">
        <v>491416</v>
      </c>
      <c r="O62" s="220">
        <v>631549</v>
      </c>
      <c r="P62" s="220">
        <v>607701</v>
      </c>
      <c r="Q62" s="220">
        <v>620256</v>
      </c>
      <c r="R62" s="220">
        <v>640570</v>
      </c>
      <c r="S62" s="220">
        <v>648489</v>
      </c>
      <c r="T62" s="634">
        <v>613025</v>
      </c>
      <c r="U62" s="28"/>
      <c r="V62" s="25" t="s">
        <v>77</v>
      </c>
      <c r="W62" s="275">
        <v>395017</v>
      </c>
      <c r="X62" s="275">
        <v>393651</v>
      </c>
      <c r="Y62" s="220">
        <v>592442</v>
      </c>
      <c r="Z62" s="220">
        <v>491416</v>
      </c>
      <c r="AA62" s="220">
        <v>640570</v>
      </c>
      <c r="AC62" s="19"/>
    </row>
    <row r="63" spans="2:29" s="27" customFormat="1" ht="19.5" customHeight="1">
      <c r="B63" s="9" t="s">
        <v>78</v>
      </c>
      <c r="C63" s="308" t="s">
        <v>148</v>
      </c>
      <c r="D63" s="308" t="s">
        <v>148</v>
      </c>
      <c r="E63" s="308" t="s">
        <v>148</v>
      </c>
      <c r="F63" s="308" t="s">
        <v>148</v>
      </c>
      <c r="G63" s="308">
        <v>177137</v>
      </c>
      <c r="H63" s="308">
        <v>185604</v>
      </c>
      <c r="I63" s="59">
        <v>188577</v>
      </c>
      <c r="J63" s="223">
        <v>183161</v>
      </c>
      <c r="K63" s="223">
        <v>183184</v>
      </c>
      <c r="L63" s="223">
        <v>182493</v>
      </c>
      <c r="M63" s="223">
        <v>181389</v>
      </c>
      <c r="N63" s="223">
        <v>149565</v>
      </c>
      <c r="O63" s="223">
        <v>152417</v>
      </c>
      <c r="P63" s="223">
        <v>148358</v>
      </c>
      <c r="Q63" s="223">
        <v>148243</v>
      </c>
      <c r="R63" s="223">
        <v>147803</v>
      </c>
      <c r="S63" s="223">
        <v>149046</v>
      </c>
      <c r="T63" s="501">
        <v>150357</v>
      </c>
      <c r="U63" s="28"/>
      <c r="V63" s="9" t="s">
        <v>78</v>
      </c>
      <c r="W63" s="308" t="s">
        <v>148</v>
      </c>
      <c r="X63" s="308" t="s">
        <v>148</v>
      </c>
      <c r="Y63" s="223">
        <v>183161</v>
      </c>
      <c r="Z63" s="223">
        <v>149565</v>
      </c>
      <c r="AA63" s="223">
        <v>147803</v>
      </c>
      <c r="AC63" s="19"/>
    </row>
    <row r="64" spans="2:29" s="285" customFormat="1" ht="19.5" customHeight="1">
      <c r="B64" s="289" t="s">
        <v>236</v>
      </c>
      <c r="C64" s="290">
        <v>2411</v>
      </c>
      <c r="D64" s="288">
        <v>2474</v>
      </c>
      <c r="E64" s="288" t="s">
        <v>148</v>
      </c>
      <c r="F64" s="288" t="s">
        <v>148</v>
      </c>
      <c r="G64" s="288" t="s">
        <v>148</v>
      </c>
      <c r="H64" s="288" t="s">
        <v>148</v>
      </c>
      <c r="I64" s="288" t="s">
        <v>148</v>
      </c>
      <c r="J64" s="291" t="s">
        <v>148</v>
      </c>
      <c r="K64" s="347" t="s">
        <v>148</v>
      </c>
      <c r="L64" s="347" t="s">
        <v>148</v>
      </c>
      <c r="M64" s="347" t="s">
        <v>148</v>
      </c>
      <c r="N64" s="347" t="s">
        <v>148</v>
      </c>
      <c r="O64" s="347" t="s">
        <v>148</v>
      </c>
      <c r="P64" s="347" t="s">
        <v>148</v>
      </c>
      <c r="Q64" s="347" t="s">
        <v>148</v>
      </c>
      <c r="R64" s="347" t="s">
        <v>148</v>
      </c>
      <c r="S64" s="347" t="s">
        <v>148</v>
      </c>
      <c r="T64" s="347" t="s">
        <v>148</v>
      </c>
      <c r="U64" s="256"/>
      <c r="V64" s="289" t="s">
        <v>206</v>
      </c>
      <c r="W64" s="288">
        <v>2243</v>
      </c>
      <c r="X64" s="288" t="s">
        <v>148</v>
      </c>
      <c r="Y64" s="291" t="s">
        <v>148</v>
      </c>
      <c r="Z64" s="347" t="s">
        <v>148</v>
      </c>
      <c r="AA64" s="347" t="s">
        <v>148</v>
      </c>
      <c r="AC64" s="287"/>
    </row>
    <row r="65" spans="2:29" s="27" customFormat="1">
      <c r="B65" s="25" t="s">
        <v>79</v>
      </c>
      <c r="C65" s="309">
        <v>3050</v>
      </c>
      <c r="D65" s="275">
        <v>8124</v>
      </c>
      <c r="E65" s="275">
        <v>10146</v>
      </c>
      <c r="F65" s="275">
        <v>33419</v>
      </c>
      <c r="G65" s="275">
        <v>10911</v>
      </c>
      <c r="H65" s="275">
        <v>11028</v>
      </c>
      <c r="I65" s="54">
        <v>12208</v>
      </c>
      <c r="J65" s="220">
        <v>3414</v>
      </c>
      <c r="K65" s="317">
        <v>5014</v>
      </c>
      <c r="L65" s="317">
        <v>4952</v>
      </c>
      <c r="M65" s="317">
        <v>4011</v>
      </c>
      <c r="N65" s="317">
        <v>6051</v>
      </c>
      <c r="O65" s="317">
        <v>9206</v>
      </c>
      <c r="P65" s="317">
        <v>9052</v>
      </c>
      <c r="Q65" s="317">
        <v>17198</v>
      </c>
      <c r="R65" s="317">
        <v>4199</v>
      </c>
      <c r="S65" s="317">
        <v>5996</v>
      </c>
      <c r="T65" s="317">
        <v>5027</v>
      </c>
      <c r="U65" s="28"/>
      <c r="V65" s="25" t="s">
        <v>79</v>
      </c>
      <c r="W65" s="275">
        <v>6432</v>
      </c>
      <c r="X65" s="275">
        <v>33419</v>
      </c>
      <c r="Y65" s="220">
        <v>3414</v>
      </c>
      <c r="Z65" s="317">
        <v>6051</v>
      </c>
      <c r="AA65" s="317">
        <v>4199</v>
      </c>
      <c r="AC65" s="19"/>
    </row>
    <row r="66" spans="2:29" s="27" customFormat="1">
      <c r="B66" s="9" t="s">
        <v>80</v>
      </c>
      <c r="C66" s="60">
        <v>40761</v>
      </c>
      <c r="D66" s="308">
        <v>41566</v>
      </c>
      <c r="E66" s="308">
        <v>41737</v>
      </c>
      <c r="F66" s="308">
        <v>38160</v>
      </c>
      <c r="G66" s="308">
        <v>39622</v>
      </c>
      <c r="H66" s="308">
        <v>40749</v>
      </c>
      <c r="I66" s="55">
        <v>40983</v>
      </c>
      <c r="J66" s="219">
        <v>40161</v>
      </c>
      <c r="K66" s="220">
        <v>37441</v>
      </c>
      <c r="L66" s="220">
        <v>37985</v>
      </c>
      <c r="M66" s="220">
        <v>37779</v>
      </c>
      <c r="N66" s="220">
        <v>36172</v>
      </c>
      <c r="O66" s="220">
        <v>37805</v>
      </c>
      <c r="P66" s="220">
        <v>38299</v>
      </c>
      <c r="Q66" s="220">
        <v>36766</v>
      </c>
      <c r="R66" s="220">
        <v>34769</v>
      </c>
      <c r="S66" s="220">
        <v>35532</v>
      </c>
      <c r="T66" s="634">
        <v>37149</v>
      </c>
      <c r="U66" s="28"/>
      <c r="V66" s="9" t="s">
        <v>80</v>
      </c>
      <c r="W66" s="308">
        <v>40753</v>
      </c>
      <c r="X66" s="308">
        <v>38160</v>
      </c>
      <c r="Y66" s="219">
        <v>40161</v>
      </c>
      <c r="Z66" s="220">
        <v>36172</v>
      </c>
      <c r="AA66" s="220">
        <v>34769</v>
      </c>
      <c r="AC66" s="19"/>
    </row>
    <row r="67" spans="2:29" s="27" customFormat="1">
      <c r="B67" s="25" t="s">
        <v>81</v>
      </c>
      <c r="C67" s="309">
        <v>3396</v>
      </c>
      <c r="D67" s="275">
        <v>3523</v>
      </c>
      <c r="E67" s="275">
        <v>3425</v>
      </c>
      <c r="F67" s="275">
        <v>3399</v>
      </c>
      <c r="G67" s="275">
        <v>3441</v>
      </c>
      <c r="H67" s="275">
        <v>4632</v>
      </c>
      <c r="I67" s="54">
        <v>2458</v>
      </c>
      <c r="J67" s="220">
        <v>4368</v>
      </c>
      <c r="K67" s="219">
        <v>5717</v>
      </c>
      <c r="L67" s="219">
        <v>6194</v>
      </c>
      <c r="M67" s="219">
        <v>6305</v>
      </c>
      <c r="N67" s="219">
        <v>5748</v>
      </c>
      <c r="O67" s="219">
        <v>5733</v>
      </c>
      <c r="P67" s="219">
        <v>6263</v>
      </c>
      <c r="Q67" s="219">
        <v>6125</v>
      </c>
      <c r="R67" s="219">
        <v>7388</v>
      </c>
      <c r="S67" s="219">
        <v>7373</v>
      </c>
      <c r="T67" s="633">
        <v>7425</v>
      </c>
      <c r="U67" s="28"/>
      <c r="V67" s="25" t="s">
        <v>81</v>
      </c>
      <c r="W67" s="275">
        <v>3411</v>
      </c>
      <c r="X67" s="275">
        <v>3399</v>
      </c>
      <c r="Y67" s="220">
        <v>4368</v>
      </c>
      <c r="Z67" s="219">
        <v>5748</v>
      </c>
      <c r="AA67" s="219">
        <v>7388</v>
      </c>
      <c r="AC67" s="19"/>
    </row>
    <row r="68" spans="2:29" s="27" customFormat="1">
      <c r="B68" s="9" t="s">
        <v>331</v>
      </c>
      <c r="C68" s="60">
        <v>19713</v>
      </c>
      <c r="D68" s="60">
        <v>20659</v>
      </c>
      <c r="E68" s="308">
        <v>16905</v>
      </c>
      <c r="F68" s="308">
        <v>13427</v>
      </c>
      <c r="G68" s="308">
        <v>13348</v>
      </c>
      <c r="H68" s="308">
        <v>14629</v>
      </c>
      <c r="I68" s="55">
        <v>11467</v>
      </c>
      <c r="J68" s="219">
        <v>8097</v>
      </c>
      <c r="K68" s="220">
        <v>7545</v>
      </c>
      <c r="L68" s="220">
        <v>7351</v>
      </c>
      <c r="M68" s="220">
        <v>3754</v>
      </c>
      <c r="N68" s="220" t="s">
        <v>148</v>
      </c>
      <c r="O68" s="220" t="s">
        <v>148</v>
      </c>
      <c r="P68" s="220" t="s">
        <v>148</v>
      </c>
      <c r="Q68" s="220" t="s">
        <v>148</v>
      </c>
      <c r="R68" s="220" t="s">
        <v>148</v>
      </c>
      <c r="S68" s="220" t="s">
        <v>148</v>
      </c>
      <c r="T68" s="634" t="s">
        <v>148</v>
      </c>
      <c r="U68" s="28"/>
      <c r="V68" s="9" t="s">
        <v>331</v>
      </c>
      <c r="W68" s="308">
        <v>21282</v>
      </c>
      <c r="X68" s="308">
        <v>13427</v>
      </c>
      <c r="Y68" s="219">
        <v>8097</v>
      </c>
      <c r="Z68" s="220" t="s">
        <v>148</v>
      </c>
      <c r="AA68" s="220" t="s">
        <v>148</v>
      </c>
      <c r="AC68" s="19"/>
    </row>
    <row r="69" spans="2:29" s="27" customFormat="1">
      <c r="B69" s="25" t="s">
        <v>82</v>
      </c>
      <c r="C69" s="309">
        <v>20186</v>
      </c>
      <c r="D69" s="275">
        <v>20508</v>
      </c>
      <c r="E69" s="275">
        <v>24361</v>
      </c>
      <c r="F69" s="275">
        <v>6514</v>
      </c>
      <c r="G69" s="275">
        <v>3740</v>
      </c>
      <c r="H69" s="275">
        <v>2086</v>
      </c>
      <c r="I69" s="61">
        <v>2605</v>
      </c>
      <c r="J69" s="224">
        <v>1473</v>
      </c>
      <c r="K69" s="219">
        <v>2097</v>
      </c>
      <c r="L69" s="219">
        <v>2318</v>
      </c>
      <c r="M69" s="219">
        <v>1585</v>
      </c>
      <c r="N69" s="219">
        <v>3526</v>
      </c>
      <c r="O69" s="219">
        <v>5503</v>
      </c>
      <c r="P69" s="219">
        <v>3404</v>
      </c>
      <c r="Q69" s="219">
        <v>4372</v>
      </c>
      <c r="R69" s="219">
        <v>3745</v>
      </c>
      <c r="S69" s="219">
        <v>6161</v>
      </c>
      <c r="T69" s="633">
        <v>19537</v>
      </c>
      <c r="U69" s="28"/>
      <c r="V69" s="25" t="s">
        <v>82</v>
      </c>
      <c r="W69" s="275">
        <v>23337</v>
      </c>
      <c r="X69" s="275">
        <v>6514</v>
      </c>
      <c r="Y69" s="224">
        <v>1473</v>
      </c>
      <c r="Z69" s="219">
        <v>3526</v>
      </c>
      <c r="AA69" s="219">
        <v>3745</v>
      </c>
      <c r="AC69" s="19"/>
    </row>
    <row r="70" spans="2:29" s="27" customFormat="1">
      <c r="B70" s="25" t="s">
        <v>83</v>
      </c>
      <c r="C70" s="309">
        <v>9685</v>
      </c>
      <c r="D70" s="275">
        <v>10477</v>
      </c>
      <c r="E70" s="275">
        <v>9694</v>
      </c>
      <c r="F70" s="275">
        <v>7537</v>
      </c>
      <c r="G70" s="275">
        <v>7261</v>
      </c>
      <c r="H70" s="275">
        <v>5857</v>
      </c>
      <c r="I70" s="54">
        <v>8003</v>
      </c>
      <c r="J70" s="220">
        <v>6547</v>
      </c>
      <c r="K70" s="318">
        <v>6228</v>
      </c>
      <c r="L70" s="318">
        <v>6295</v>
      </c>
      <c r="M70" s="318">
        <v>8475</v>
      </c>
      <c r="N70" s="318">
        <v>5607</v>
      </c>
      <c r="O70" s="318">
        <v>5744</v>
      </c>
      <c r="P70" s="318">
        <v>6260</v>
      </c>
      <c r="Q70" s="318">
        <v>6547</v>
      </c>
      <c r="R70" s="318">
        <v>6774</v>
      </c>
      <c r="S70" s="318">
        <v>8224</v>
      </c>
      <c r="T70" s="637">
        <v>6900</v>
      </c>
      <c r="U70" s="28"/>
      <c r="V70" s="25" t="s">
        <v>83</v>
      </c>
      <c r="W70" s="275">
        <v>8742</v>
      </c>
      <c r="X70" s="275">
        <v>7537</v>
      </c>
      <c r="Y70" s="220">
        <v>6547</v>
      </c>
      <c r="Z70" s="318">
        <v>5607</v>
      </c>
      <c r="AA70" s="318">
        <v>6774</v>
      </c>
      <c r="AC70" s="19"/>
    </row>
    <row r="71" spans="2:29" s="27" customFormat="1" ht="14.5" customHeight="1">
      <c r="B71" s="62"/>
      <c r="C71" s="308"/>
      <c r="D71" s="308"/>
      <c r="E71" s="308"/>
      <c r="F71" s="308"/>
      <c r="G71" s="308"/>
      <c r="H71" s="308"/>
      <c r="I71" s="308"/>
      <c r="J71" s="17"/>
      <c r="K71" s="17"/>
      <c r="L71" s="17"/>
      <c r="M71" s="17"/>
      <c r="N71" s="17"/>
      <c r="O71" s="17"/>
      <c r="P71" s="17"/>
      <c r="Q71" s="17"/>
      <c r="R71" s="17"/>
      <c r="S71" s="17"/>
      <c r="T71" s="291"/>
      <c r="U71" s="28"/>
      <c r="V71" s="62"/>
      <c r="W71" s="308"/>
      <c r="X71" s="308"/>
      <c r="Y71" s="17"/>
      <c r="Z71" s="17"/>
      <c r="AA71" s="17"/>
      <c r="AC71" s="19"/>
    </row>
    <row r="72" spans="2:29" s="27" customFormat="1">
      <c r="B72" s="49" t="s">
        <v>75</v>
      </c>
      <c r="C72" s="50">
        <v>485940</v>
      </c>
      <c r="D72" s="50">
        <v>548692</v>
      </c>
      <c r="E72" s="50">
        <v>523976</v>
      </c>
      <c r="F72" s="50">
        <v>496107</v>
      </c>
      <c r="G72" s="50">
        <v>713820</v>
      </c>
      <c r="H72" s="50">
        <v>731423</v>
      </c>
      <c r="I72" s="58">
        <v>848913</v>
      </c>
      <c r="J72" s="222">
        <v>839662</v>
      </c>
      <c r="K72" s="222">
        <v>819971</v>
      </c>
      <c r="L72" s="222">
        <v>787635</v>
      </c>
      <c r="M72" s="222">
        <v>766027</v>
      </c>
      <c r="N72" s="222">
        <v>698085</v>
      </c>
      <c r="O72" s="222">
        <v>847957</v>
      </c>
      <c r="P72" s="222">
        <v>819337</v>
      </c>
      <c r="Q72" s="222">
        <v>839507</v>
      </c>
      <c r="R72" s="222">
        <v>845248</v>
      </c>
      <c r="S72" s="222">
        <v>860821</v>
      </c>
      <c r="T72" s="636">
        <v>839420</v>
      </c>
      <c r="U72" s="28"/>
      <c r="V72" s="49" t="s">
        <v>75</v>
      </c>
      <c r="W72" s="50">
        <v>501217</v>
      </c>
      <c r="X72" s="50">
        <v>496107</v>
      </c>
      <c r="Y72" s="222">
        <v>839662</v>
      </c>
      <c r="Z72" s="222">
        <v>698085</v>
      </c>
      <c r="AA72" s="222">
        <v>845248</v>
      </c>
      <c r="AC72" s="19"/>
    </row>
    <row r="73" spans="2:29" s="27" customFormat="1">
      <c r="B73" s="10"/>
      <c r="C73" s="32"/>
      <c r="D73" s="32"/>
      <c r="E73" s="32"/>
      <c r="F73" s="32"/>
      <c r="G73" s="32"/>
      <c r="H73" s="32"/>
      <c r="I73" s="308"/>
      <c r="J73" s="17"/>
      <c r="K73" s="17"/>
      <c r="L73" s="17"/>
      <c r="M73" s="17"/>
      <c r="N73" s="17"/>
      <c r="O73" s="17"/>
      <c r="P73" s="17"/>
      <c r="Q73" s="17"/>
      <c r="R73" s="17"/>
      <c r="S73" s="17"/>
      <c r="T73" s="291"/>
      <c r="U73" s="28"/>
      <c r="V73" s="10"/>
      <c r="W73" s="32"/>
      <c r="X73" s="32"/>
      <c r="Y73" s="17"/>
      <c r="Z73" s="17"/>
      <c r="AA73" s="17"/>
      <c r="AC73" s="19"/>
    </row>
    <row r="74" spans="2:29">
      <c r="B74" s="10" t="s">
        <v>76</v>
      </c>
      <c r="C74" s="308"/>
      <c r="D74" s="308"/>
      <c r="E74" s="308"/>
      <c r="F74" s="308"/>
      <c r="G74" s="308"/>
      <c r="H74" s="308"/>
      <c r="I74" s="308"/>
      <c r="J74" s="17"/>
      <c r="K74" s="17"/>
      <c r="L74" s="17"/>
      <c r="M74" s="17"/>
      <c r="N74" s="17"/>
      <c r="O74" s="141"/>
      <c r="P74" s="141"/>
      <c r="Q74" s="141"/>
      <c r="R74" s="17"/>
      <c r="S74" s="17"/>
      <c r="T74" s="291"/>
      <c r="V74" s="10" t="s">
        <v>76</v>
      </c>
      <c r="W74" s="308"/>
      <c r="X74" s="308"/>
      <c r="Y74" s="17"/>
      <c r="Z74" s="17"/>
      <c r="AA74" s="17"/>
    </row>
    <row r="75" spans="2:29">
      <c r="B75" s="25" t="s">
        <v>77</v>
      </c>
      <c r="C75" s="275">
        <v>88156</v>
      </c>
      <c r="D75" s="275">
        <v>88017</v>
      </c>
      <c r="E75" s="275">
        <v>107267</v>
      </c>
      <c r="F75" s="275">
        <v>142168</v>
      </c>
      <c r="G75" s="275">
        <v>159348</v>
      </c>
      <c r="H75" s="275">
        <v>176458</v>
      </c>
      <c r="I75" s="63">
        <v>122968</v>
      </c>
      <c r="J75" s="225">
        <v>105893</v>
      </c>
      <c r="K75" s="225">
        <v>153654</v>
      </c>
      <c r="L75" s="225">
        <v>162662</v>
      </c>
      <c r="M75" s="225">
        <v>159214</v>
      </c>
      <c r="N75" s="225">
        <v>129454</v>
      </c>
      <c r="O75" s="227">
        <v>96766</v>
      </c>
      <c r="P75" s="227">
        <v>99411</v>
      </c>
      <c r="Q75" s="227">
        <v>73566</v>
      </c>
      <c r="R75" s="225">
        <v>83391</v>
      </c>
      <c r="S75" s="225">
        <v>88370</v>
      </c>
      <c r="T75" s="638">
        <v>137173</v>
      </c>
      <c r="V75" s="25" t="s">
        <v>77</v>
      </c>
      <c r="W75" s="275">
        <v>83109</v>
      </c>
      <c r="X75" s="275">
        <v>142168</v>
      </c>
      <c r="Y75" s="225">
        <v>105893</v>
      </c>
      <c r="Z75" s="225">
        <v>129454</v>
      </c>
      <c r="AA75" s="225">
        <v>83391</v>
      </c>
    </row>
    <row r="76" spans="2:29">
      <c r="B76" s="25" t="s">
        <v>78</v>
      </c>
      <c r="C76" s="308" t="s">
        <v>148</v>
      </c>
      <c r="D76" s="308" t="s">
        <v>148</v>
      </c>
      <c r="E76" s="308" t="s">
        <v>148</v>
      </c>
      <c r="F76" s="308" t="s">
        <v>148</v>
      </c>
      <c r="G76" s="308">
        <v>23321</v>
      </c>
      <c r="H76" s="308">
        <v>23402</v>
      </c>
      <c r="I76" s="64">
        <v>29332</v>
      </c>
      <c r="J76" s="226">
        <v>24206</v>
      </c>
      <c r="K76" s="226">
        <v>24486</v>
      </c>
      <c r="L76" s="226">
        <v>25104</v>
      </c>
      <c r="M76" s="226">
        <v>26108</v>
      </c>
      <c r="N76" s="226">
        <v>16060</v>
      </c>
      <c r="O76" s="226">
        <v>17458</v>
      </c>
      <c r="P76" s="226">
        <v>17772</v>
      </c>
      <c r="Q76" s="226">
        <v>18556</v>
      </c>
      <c r="R76" s="226">
        <v>17772</v>
      </c>
      <c r="S76" s="226">
        <v>19763</v>
      </c>
      <c r="T76" s="226">
        <v>20367</v>
      </c>
      <c r="V76" s="25" t="s">
        <v>78</v>
      </c>
      <c r="W76" s="308" t="s">
        <v>148</v>
      </c>
      <c r="X76" s="308" t="s">
        <v>148</v>
      </c>
      <c r="Y76" s="226">
        <v>24206</v>
      </c>
      <c r="Z76" s="226">
        <v>16060</v>
      </c>
      <c r="AA76" s="226">
        <v>17772</v>
      </c>
    </row>
    <row r="77" spans="2:29">
      <c r="B77" s="25" t="s">
        <v>89</v>
      </c>
      <c r="C77" s="275"/>
      <c r="D77" s="275"/>
      <c r="E77" s="275"/>
      <c r="F77" s="275">
        <v>80000</v>
      </c>
      <c r="G77" s="275" t="s">
        <v>148</v>
      </c>
      <c r="H77" s="275" t="s">
        <v>148</v>
      </c>
      <c r="I77" s="275" t="s">
        <v>148</v>
      </c>
      <c r="J77" s="171" t="s">
        <v>148</v>
      </c>
      <c r="K77" s="171" t="s">
        <v>148</v>
      </c>
      <c r="L77" s="171" t="s">
        <v>148</v>
      </c>
      <c r="M77" s="171" t="s">
        <v>148</v>
      </c>
      <c r="N77" s="171" t="s">
        <v>148</v>
      </c>
      <c r="O77" s="159" t="s">
        <v>148</v>
      </c>
      <c r="P77" s="159" t="s">
        <v>148</v>
      </c>
      <c r="Q77" s="159" t="s">
        <v>148</v>
      </c>
      <c r="R77" s="171" t="s">
        <v>148</v>
      </c>
      <c r="S77" s="171" t="s">
        <v>148</v>
      </c>
      <c r="T77" s="171" t="s">
        <v>148</v>
      </c>
      <c r="V77" s="25" t="s">
        <v>89</v>
      </c>
      <c r="W77" s="47" t="s">
        <v>148</v>
      </c>
      <c r="X77" s="275">
        <v>80000</v>
      </c>
      <c r="Y77" s="171" t="s">
        <v>148</v>
      </c>
      <c r="Z77" s="171" t="s">
        <v>148</v>
      </c>
      <c r="AA77" s="171" t="s">
        <v>148</v>
      </c>
    </row>
    <row r="78" spans="2:29">
      <c r="B78" s="25" t="s">
        <v>90</v>
      </c>
      <c r="C78" s="308">
        <v>98537</v>
      </c>
      <c r="D78" s="308">
        <v>105251</v>
      </c>
      <c r="E78" s="308">
        <v>109964</v>
      </c>
      <c r="F78" s="308">
        <v>114402</v>
      </c>
      <c r="G78" s="308">
        <v>104827</v>
      </c>
      <c r="H78" s="308">
        <v>111717</v>
      </c>
      <c r="I78" s="64">
        <v>116007</v>
      </c>
      <c r="J78" s="226">
        <v>126917</v>
      </c>
      <c r="K78" s="226">
        <v>110281</v>
      </c>
      <c r="L78" s="226">
        <v>107814</v>
      </c>
      <c r="M78" s="444">
        <v>113060</v>
      </c>
      <c r="N78" s="444">
        <v>89203</v>
      </c>
      <c r="O78" s="444">
        <v>93245</v>
      </c>
      <c r="P78" s="444">
        <v>91045</v>
      </c>
      <c r="Q78" s="444">
        <v>95188</v>
      </c>
      <c r="R78" s="444">
        <v>102148</v>
      </c>
      <c r="S78" s="444">
        <v>95756</v>
      </c>
      <c r="T78" s="444">
        <v>107379</v>
      </c>
      <c r="V78" s="25" t="s">
        <v>90</v>
      </c>
      <c r="W78" s="308">
        <v>110879</v>
      </c>
      <c r="X78" s="308">
        <v>114402</v>
      </c>
      <c r="Y78" s="226">
        <v>126917</v>
      </c>
      <c r="Z78" s="444">
        <v>89203</v>
      </c>
      <c r="AA78" s="444">
        <v>102148</v>
      </c>
    </row>
    <row r="79" spans="2:29">
      <c r="B79" s="25" t="s">
        <v>79</v>
      </c>
      <c r="C79" s="275">
        <v>97736</v>
      </c>
      <c r="D79" s="275">
        <v>97990</v>
      </c>
      <c r="E79" s="275">
        <v>103595</v>
      </c>
      <c r="F79" s="275">
        <v>83873</v>
      </c>
      <c r="G79" s="275">
        <v>109217</v>
      </c>
      <c r="H79" s="275">
        <v>115677</v>
      </c>
      <c r="I79" s="65">
        <v>116325</v>
      </c>
      <c r="J79" s="227">
        <v>129872</v>
      </c>
      <c r="K79" s="227">
        <v>130219</v>
      </c>
      <c r="L79" s="227">
        <v>136003</v>
      </c>
      <c r="M79" s="227">
        <v>160322</v>
      </c>
      <c r="N79" s="227">
        <v>160511</v>
      </c>
      <c r="O79" s="227">
        <v>161658</v>
      </c>
      <c r="P79" s="227">
        <v>162284</v>
      </c>
      <c r="Q79" s="227">
        <v>174066</v>
      </c>
      <c r="R79" s="227">
        <v>195346</v>
      </c>
      <c r="S79" s="227">
        <v>187961</v>
      </c>
      <c r="T79" s="227">
        <v>201256</v>
      </c>
      <c r="V79" s="25" t="s">
        <v>79</v>
      </c>
      <c r="W79" s="275">
        <v>99888</v>
      </c>
      <c r="X79" s="275">
        <v>83873</v>
      </c>
      <c r="Y79" s="227">
        <v>129872</v>
      </c>
      <c r="Z79" s="227">
        <v>160511</v>
      </c>
      <c r="AA79" s="227">
        <v>195346</v>
      </c>
    </row>
    <row r="80" spans="2:29">
      <c r="B80" s="66" t="s">
        <v>91</v>
      </c>
      <c r="C80" s="308" t="s">
        <v>148</v>
      </c>
      <c r="D80" s="308" t="s">
        <v>148</v>
      </c>
      <c r="E80" s="308" t="s">
        <v>148</v>
      </c>
      <c r="F80" s="308" t="s">
        <v>148</v>
      </c>
      <c r="G80" s="308">
        <v>55015</v>
      </c>
      <c r="H80" s="308">
        <v>58648</v>
      </c>
      <c r="I80" s="64">
        <v>58829</v>
      </c>
      <c r="J80" s="226">
        <v>50141</v>
      </c>
      <c r="K80" s="226">
        <v>44916</v>
      </c>
      <c r="L80" s="348">
        <v>50215</v>
      </c>
      <c r="M80" s="444">
        <v>51186</v>
      </c>
      <c r="N80" s="444">
        <v>46321</v>
      </c>
      <c r="O80" s="444">
        <v>47148</v>
      </c>
      <c r="P80" s="444">
        <v>47781</v>
      </c>
      <c r="Q80" s="444">
        <v>49804</v>
      </c>
      <c r="R80" s="444">
        <v>49884</v>
      </c>
      <c r="S80" s="444">
        <v>50588</v>
      </c>
      <c r="T80" s="444">
        <v>52237</v>
      </c>
      <c r="V80" s="66" t="s">
        <v>91</v>
      </c>
      <c r="W80" s="308" t="s">
        <v>148</v>
      </c>
      <c r="X80" s="308" t="s">
        <v>148</v>
      </c>
      <c r="Y80" s="226">
        <v>50141</v>
      </c>
      <c r="Z80" s="444">
        <v>46321</v>
      </c>
      <c r="AA80" s="444">
        <v>49884</v>
      </c>
    </row>
    <row r="81" spans="2:29">
      <c r="B81" s="25" t="s">
        <v>237</v>
      </c>
      <c r="C81" s="275">
        <v>24387</v>
      </c>
      <c r="D81" s="275">
        <v>31091</v>
      </c>
      <c r="E81" s="275">
        <v>30217</v>
      </c>
      <c r="F81" s="275">
        <v>30171</v>
      </c>
      <c r="G81" s="275" t="s">
        <v>148</v>
      </c>
      <c r="H81" s="275" t="s">
        <v>148</v>
      </c>
      <c r="I81" s="275" t="s">
        <v>148</v>
      </c>
      <c r="J81" s="171" t="s">
        <v>148</v>
      </c>
      <c r="K81" s="171" t="s">
        <v>148</v>
      </c>
      <c r="L81" s="171" t="s">
        <v>148</v>
      </c>
      <c r="M81" s="443" t="s">
        <v>148</v>
      </c>
      <c r="N81" s="443" t="s">
        <v>148</v>
      </c>
      <c r="O81" s="458" t="s">
        <v>148</v>
      </c>
      <c r="P81" s="458" t="s">
        <v>148</v>
      </c>
      <c r="Q81" s="458" t="s">
        <v>148</v>
      </c>
      <c r="R81" s="443" t="s">
        <v>148</v>
      </c>
      <c r="S81" s="443" t="s">
        <v>148</v>
      </c>
      <c r="T81" s="443" t="s">
        <v>148</v>
      </c>
      <c r="V81" s="25" t="s">
        <v>207</v>
      </c>
      <c r="W81" s="275">
        <v>26069</v>
      </c>
      <c r="X81" s="67">
        <v>30171</v>
      </c>
      <c r="Y81" s="171" t="s">
        <v>148</v>
      </c>
      <c r="Z81" s="443" t="s">
        <v>148</v>
      </c>
      <c r="AA81" s="443" t="s">
        <v>148</v>
      </c>
    </row>
    <row r="82" spans="2:29">
      <c r="B82" s="25" t="s">
        <v>238</v>
      </c>
      <c r="C82" s="275">
        <v>15839</v>
      </c>
      <c r="D82" s="275">
        <v>16190</v>
      </c>
      <c r="E82" s="275">
        <v>16345</v>
      </c>
      <c r="F82" s="275">
        <v>18618</v>
      </c>
      <c r="G82" s="308" t="s">
        <v>148</v>
      </c>
      <c r="H82" s="308" t="s">
        <v>148</v>
      </c>
      <c r="I82" s="308" t="s">
        <v>148</v>
      </c>
      <c r="J82" s="17" t="s">
        <v>148</v>
      </c>
      <c r="K82" s="17" t="s">
        <v>148</v>
      </c>
      <c r="L82" s="17" t="s">
        <v>148</v>
      </c>
      <c r="M82" s="291" t="s">
        <v>148</v>
      </c>
      <c r="N82" s="291" t="s">
        <v>148</v>
      </c>
      <c r="O82" s="251" t="s">
        <v>148</v>
      </c>
      <c r="P82" s="251" t="s">
        <v>148</v>
      </c>
      <c r="Q82" s="251" t="s">
        <v>148</v>
      </c>
      <c r="R82" s="291" t="s">
        <v>148</v>
      </c>
      <c r="S82" s="291" t="s">
        <v>148</v>
      </c>
      <c r="T82" s="291" t="s">
        <v>148</v>
      </c>
      <c r="V82" s="25" t="s">
        <v>114</v>
      </c>
      <c r="W82" s="308">
        <v>17900</v>
      </c>
      <c r="X82" s="189">
        <v>18618</v>
      </c>
      <c r="Y82" s="17" t="s">
        <v>148</v>
      </c>
      <c r="Z82" s="291" t="s">
        <v>148</v>
      </c>
      <c r="AA82" s="291" t="s">
        <v>148</v>
      </c>
    </row>
    <row r="83" spans="2:29">
      <c r="B83" s="25" t="s">
        <v>92</v>
      </c>
      <c r="C83" s="275">
        <v>605</v>
      </c>
      <c r="D83" s="275">
        <v>688</v>
      </c>
      <c r="E83" s="275">
        <v>1390</v>
      </c>
      <c r="F83" s="275">
        <v>1833</v>
      </c>
      <c r="G83" s="275">
        <v>3046</v>
      </c>
      <c r="H83" s="275">
        <v>1853</v>
      </c>
      <c r="I83" s="63">
        <v>1463</v>
      </c>
      <c r="J83" s="225">
        <v>2775</v>
      </c>
      <c r="K83" s="225">
        <v>2397</v>
      </c>
      <c r="L83" s="225">
        <v>1818</v>
      </c>
      <c r="M83" s="225">
        <v>2137</v>
      </c>
      <c r="N83" s="225">
        <v>921</v>
      </c>
      <c r="O83" s="502">
        <v>1497</v>
      </c>
      <c r="P83" s="502">
        <v>2218</v>
      </c>
      <c r="Q83" s="502">
        <v>1529</v>
      </c>
      <c r="R83" s="225">
        <v>1029</v>
      </c>
      <c r="S83" s="225">
        <v>1126</v>
      </c>
      <c r="T83" s="225">
        <v>1722</v>
      </c>
      <c r="V83" s="25" t="s">
        <v>92</v>
      </c>
      <c r="W83" s="275">
        <v>962</v>
      </c>
      <c r="X83" s="275">
        <v>1833</v>
      </c>
      <c r="Y83" s="225">
        <v>2775</v>
      </c>
      <c r="Z83" s="225">
        <v>921</v>
      </c>
      <c r="AA83" s="225">
        <v>1029</v>
      </c>
    </row>
    <row r="84" spans="2:29">
      <c r="B84" s="25" t="s">
        <v>93</v>
      </c>
      <c r="C84" s="308">
        <v>15983</v>
      </c>
      <c r="D84" s="308">
        <v>14279</v>
      </c>
      <c r="E84" s="308">
        <v>12464</v>
      </c>
      <c r="F84" s="308">
        <v>14378</v>
      </c>
      <c r="G84" s="308">
        <v>16012</v>
      </c>
      <c r="H84" s="308">
        <v>17633</v>
      </c>
      <c r="I84" s="68">
        <v>16424</v>
      </c>
      <c r="J84" s="228">
        <v>20409</v>
      </c>
      <c r="K84" s="228">
        <v>24032</v>
      </c>
      <c r="L84" s="228">
        <v>18884</v>
      </c>
      <c r="M84" s="228">
        <v>20683</v>
      </c>
      <c r="N84" s="228">
        <v>16065</v>
      </c>
      <c r="O84" s="226">
        <v>17408</v>
      </c>
      <c r="P84" s="226">
        <v>17704</v>
      </c>
      <c r="Q84" s="226">
        <v>18149</v>
      </c>
      <c r="R84" s="228">
        <v>15540</v>
      </c>
      <c r="S84" s="228">
        <v>16753</v>
      </c>
      <c r="T84" s="228">
        <v>19349</v>
      </c>
      <c r="V84" s="25" t="s">
        <v>93</v>
      </c>
      <c r="W84" s="308">
        <v>16391</v>
      </c>
      <c r="X84" s="308">
        <v>14378</v>
      </c>
      <c r="Y84" s="228">
        <v>20409</v>
      </c>
      <c r="Z84" s="228">
        <v>16065</v>
      </c>
      <c r="AA84" s="228">
        <v>15540</v>
      </c>
    </row>
    <row r="85" spans="2:29">
      <c r="B85" s="25" t="s">
        <v>94</v>
      </c>
      <c r="C85" s="275">
        <v>249</v>
      </c>
      <c r="D85" s="275">
        <v>25715</v>
      </c>
      <c r="E85" s="275">
        <v>9208</v>
      </c>
      <c r="F85" s="275">
        <v>4578</v>
      </c>
      <c r="G85" s="275">
        <v>4488</v>
      </c>
      <c r="H85" s="275">
        <v>28856</v>
      </c>
      <c r="I85" s="63">
        <v>6903</v>
      </c>
      <c r="J85" s="225">
        <v>4415</v>
      </c>
      <c r="K85" s="225">
        <v>4447</v>
      </c>
      <c r="L85" s="225">
        <v>24344</v>
      </c>
      <c r="M85" s="225">
        <v>12109</v>
      </c>
      <c r="N85" s="225">
        <v>15569</v>
      </c>
      <c r="O85" s="227">
        <v>4398</v>
      </c>
      <c r="P85" s="227">
        <v>23847</v>
      </c>
      <c r="Q85" s="227">
        <v>11091</v>
      </c>
      <c r="R85" s="225">
        <v>3325</v>
      </c>
      <c r="S85" s="225">
        <v>3325</v>
      </c>
      <c r="T85" s="225">
        <v>28563</v>
      </c>
      <c r="V85" s="25" t="s">
        <v>94</v>
      </c>
      <c r="W85" s="275">
        <v>249</v>
      </c>
      <c r="X85" s="275">
        <v>4578</v>
      </c>
      <c r="Y85" s="225">
        <v>4415</v>
      </c>
      <c r="Z85" s="225">
        <v>15569</v>
      </c>
      <c r="AA85" s="225">
        <v>3325</v>
      </c>
    </row>
    <row r="86" spans="2:29">
      <c r="B86" s="25" t="s">
        <v>81</v>
      </c>
      <c r="C86" s="308">
        <v>13320</v>
      </c>
      <c r="D86" s="308">
        <v>9884</v>
      </c>
      <c r="E86" s="308">
        <v>10731</v>
      </c>
      <c r="F86" s="308">
        <v>13038</v>
      </c>
      <c r="G86" s="308">
        <v>16464</v>
      </c>
      <c r="H86" s="308">
        <v>11500</v>
      </c>
      <c r="I86" s="68">
        <v>68859</v>
      </c>
      <c r="J86" s="228">
        <v>73244</v>
      </c>
      <c r="K86" s="228">
        <v>16485</v>
      </c>
      <c r="L86" s="228">
        <v>11444</v>
      </c>
      <c r="M86" s="228">
        <v>11752</v>
      </c>
      <c r="N86" s="228">
        <v>14910</v>
      </c>
      <c r="O86" s="226">
        <v>16362</v>
      </c>
      <c r="P86" s="226">
        <v>11885</v>
      </c>
      <c r="Q86" s="226">
        <v>12379</v>
      </c>
      <c r="R86" s="228">
        <v>16612</v>
      </c>
      <c r="S86" s="228">
        <v>17888</v>
      </c>
      <c r="T86" s="228">
        <v>18485</v>
      </c>
      <c r="V86" s="25" t="s">
        <v>81</v>
      </c>
      <c r="W86" s="308">
        <v>10752</v>
      </c>
      <c r="X86" s="308">
        <v>13038</v>
      </c>
      <c r="Y86" s="228">
        <v>73244</v>
      </c>
      <c r="Z86" s="228">
        <v>14910</v>
      </c>
      <c r="AA86" s="228">
        <v>16612</v>
      </c>
    </row>
    <row r="87" spans="2:29">
      <c r="B87" s="25" t="s">
        <v>331</v>
      </c>
      <c r="C87" s="275">
        <v>11324</v>
      </c>
      <c r="D87" s="275">
        <v>12125</v>
      </c>
      <c r="E87" s="275">
        <v>9220</v>
      </c>
      <c r="F87" s="275">
        <v>9601</v>
      </c>
      <c r="G87" s="275">
        <v>6895</v>
      </c>
      <c r="H87" s="275">
        <v>7725</v>
      </c>
      <c r="I87" s="63">
        <v>7760</v>
      </c>
      <c r="J87" s="225">
        <v>8113</v>
      </c>
      <c r="K87" s="225">
        <v>7696</v>
      </c>
      <c r="L87" s="225">
        <v>7635</v>
      </c>
      <c r="M87" s="225">
        <v>7585</v>
      </c>
      <c r="N87" s="225">
        <v>7231</v>
      </c>
      <c r="O87" s="227">
        <v>9144</v>
      </c>
      <c r="P87" s="227">
        <v>8312</v>
      </c>
      <c r="Q87" s="227">
        <v>4670</v>
      </c>
      <c r="R87" s="225" t="s">
        <v>148</v>
      </c>
      <c r="S87" s="225" t="s">
        <v>148</v>
      </c>
      <c r="T87" s="225" t="s">
        <v>148</v>
      </c>
      <c r="V87" s="25" t="s">
        <v>331</v>
      </c>
      <c r="W87" s="275">
        <v>11783</v>
      </c>
      <c r="X87" s="275">
        <v>9601</v>
      </c>
      <c r="Y87" s="225">
        <v>8113</v>
      </c>
      <c r="Z87" s="225">
        <v>7231</v>
      </c>
      <c r="AA87" s="225" t="s">
        <v>148</v>
      </c>
    </row>
    <row r="88" spans="2:29" s="26" customFormat="1" ht="36">
      <c r="B88" s="342" t="s">
        <v>289</v>
      </c>
      <c r="C88" s="22" t="s">
        <v>148</v>
      </c>
      <c r="D88" s="22" t="s">
        <v>148</v>
      </c>
      <c r="E88" s="22" t="s">
        <v>148</v>
      </c>
      <c r="F88" s="22" t="s">
        <v>148</v>
      </c>
      <c r="G88" s="22" t="s">
        <v>148</v>
      </c>
      <c r="H88" s="22" t="s">
        <v>148</v>
      </c>
      <c r="I88" s="343" t="s">
        <v>148</v>
      </c>
      <c r="J88" s="344">
        <v>6826</v>
      </c>
      <c r="K88" s="344">
        <v>7254</v>
      </c>
      <c r="L88" s="344" t="s">
        <v>148</v>
      </c>
      <c r="M88" s="344" t="s">
        <v>148</v>
      </c>
      <c r="N88" s="344" t="s">
        <v>148</v>
      </c>
      <c r="O88" s="503" t="s">
        <v>148</v>
      </c>
      <c r="P88" s="503" t="s">
        <v>148</v>
      </c>
      <c r="Q88" s="503" t="s">
        <v>148</v>
      </c>
      <c r="R88" s="344" t="s">
        <v>148</v>
      </c>
      <c r="S88" s="344" t="s">
        <v>148</v>
      </c>
      <c r="T88" s="344" t="s">
        <v>148</v>
      </c>
      <c r="V88" s="342" t="s">
        <v>253</v>
      </c>
      <c r="W88" s="338" t="s">
        <v>148</v>
      </c>
      <c r="X88" s="338" t="s">
        <v>148</v>
      </c>
      <c r="Y88" s="344">
        <v>6826</v>
      </c>
      <c r="Z88" s="344" t="s">
        <v>148</v>
      </c>
      <c r="AA88" s="344" t="s">
        <v>148</v>
      </c>
    </row>
    <row r="89" spans="2:29">
      <c r="B89" s="25" t="s">
        <v>82</v>
      </c>
      <c r="C89" s="275">
        <v>9414</v>
      </c>
      <c r="D89" s="275">
        <v>8399</v>
      </c>
      <c r="E89" s="275">
        <v>6281</v>
      </c>
      <c r="F89" s="275">
        <v>6059</v>
      </c>
      <c r="G89" s="275">
        <v>6221</v>
      </c>
      <c r="H89" s="275">
        <v>7105</v>
      </c>
      <c r="I89" s="68">
        <v>7868</v>
      </c>
      <c r="J89" s="228">
        <v>9904</v>
      </c>
      <c r="K89" s="228">
        <v>7722</v>
      </c>
      <c r="L89" s="228">
        <v>3567</v>
      </c>
      <c r="M89" s="228">
        <v>3401</v>
      </c>
      <c r="N89" s="228">
        <v>3469</v>
      </c>
      <c r="O89" s="226">
        <v>3619</v>
      </c>
      <c r="P89" s="226">
        <v>4632</v>
      </c>
      <c r="Q89" s="226">
        <v>4806</v>
      </c>
      <c r="R89" s="228">
        <v>3732</v>
      </c>
      <c r="S89" s="228">
        <v>6256</v>
      </c>
      <c r="T89" s="228">
        <v>12300</v>
      </c>
      <c r="V89" s="25" t="s">
        <v>82</v>
      </c>
      <c r="W89" s="275">
        <v>7919</v>
      </c>
      <c r="X89" s="275">
        <v>6059</v>
      </c>
      <c r="Y89" s="228">
        <v>9904</v>
      </c>
      <c r="Z89" s="228">
        <v>3469</v>
      </c>
      <c r="AA89" s="228">
        <v>3732</v>
      </c>
    </row>
    <row r="90" spans="2:29" ht="6" customHeight="1">
      <c r="B90" s="10"/>
      <c r="C90" s="275"/>
      <c r="D90" s="275"/>
      <c r="E90" s="275"/>
      <c r="F90" s="275"/>
      <c r="G90" s="275"/>
      <c r="H90" s="275"/>
      <c r="I90" s="275"/>
      <c r="J90" s="171"/>
      <c r="K90" s="171"/>
      <c r="L90" s="171"/>
      <c r="M90" s="171"/>
      <c r="N90" s="171"/>
      <c r="O90" s="159"/>
      <c r="P90" s="159"/>
      <c r="Q90" s="159"/>
      <c r="R90" s="171"/>
      <c r="S90" s="171"/>
      <c r="T90" s="171"/>
      <c r="V90" s="10"/>
      <c r="W90" s="275"/>
      <c r="X90" s="275"/>
      <c r="Y90" s="171"/>
      <c r="Z90" s="171"/>
      <c r="AA90" s="171"/>
    </row>
    <row r="91" spans="2:29">
      <c r="B91" s="49" t="s">
        <v>86</v>
      </c>
      <c r="C91" s="51">
        <v>375550</v>
      </c>
      <c r="D91" s="51">
        <v>409629</v>
      </c>
      <c r="E91" s="51">
        <v>416682</v>
      </c>
      <c r="F91" s="51">
        <v>518719</v>
      </c>
      <c r="G91" s="51">
        <v>504854</v>
      </c>
      <c r="H91" s="51">
        <v>560574</v>
      </c>
      <c r="I91" s="58">
        <v>552738</v>
      </c>
      <c r="J91" s="222">
        <v>562715</v>
      </c>
      <c r="K91" s="222">
        <v>533589</v>
      </c>
      <c r="L91" s="222">
        <v>549490</v>
      </c>
      <c r="M91" s="222">
        <v>567557</v>
      </c>
      <c r="N91" s="222">
        <v>499714</v>
      </c>
      <c r="O91" s="504">
        <v>468703</v>
      </c>
      <c r="P91" s="504">
        <v>486891</v>
      </c>
      <c r="Q91" s="504">
        <v>463804</v>
      </c>
      <c r="R91" s="222">
        <v>488739</v>
      </c>
      <c r="S91" s="222">
        <v>487786</v>
      </c>
      <c r="T91" s="222">
        <v>598831</v>
      </c>
      <c r="V91" s="49" t="s">
        <v>86</v>
      </c>
      <c r="W91" s="51">
        <v>385901</v>
      </c>
      <c r="X91" s="51">
        <v>518719</v>
      </c>
      <c r="Y91" s="222">
        <v>562715</v>
      </c>
      <c r="Z91" s="222">
        <v>499714</v>
      </c>
      <c r="AA91" s="222">
        <v>488739</v>
      </c>
    </row>
    <row r="92" spans="2:29" s="27" customFormat="1" ht="6" customHeight="1">
      <c r="B92" s="10"/>
      <c r="C92" s="32"/>
      <c r="D92" s="32"/>
      <c r="E92" s="32"/>
      <c r="F92" s="32"/>
      <c r="G92" s="32"/>
      <c r="H92" s="32"/>
      <c r="I92" s="32"/>
      <c r="J92" s="218"/>
      <c r="K92" s="218"/>
      <c r="L92" s="218"/>
      <c r="M92" s="218"/>
      <c r="N92" s="218"/>
      <c r="O92" s="505"/>
      <c r="P92" s="505"/>
      <c r="Q92" s="505"/>
      <c r="R92" s="218"/>
      <c r="S92" s="218"/>
      <c r="T92" s="218"/>
      <c r="U92" s="28"/>
      <c r="V92" s="10"/>
      <c r="W92" s="32"/>
      <c r="X92" s="32"/>
      <c r="Y92" s="218"/>
      <c r="Z92" s="218"/>
      <c r="AA92" s="218"/>
      <c r="AC92" s="19"/>
    </row>
    <row r="93" spans="2:29" s="27" customFormat="1">
      <c r="B93" s="210" t="s">
        <v>87</v>
      </c>
      <c r="C93" s="211">
        <v>861490</v>
      </c>
      <c r="D93" s="212">
        <v>958319</v>
      </c>
      <c r="E93" s="211">
        <v>940658</v>
      </c>
      <c r="F93" s="211">
        <v>1014826</v>
      </c>
      <c r="G93" s="211">
        <v>1218674</v>
      </c>
      <c r="H93" s="211">
        <v>1291997</v>
      </c>
      <c r="I93" s="213">
        <v>1401651</v>
      </c>
      <c r="J93" s="229">
        <v>1402377</v>
      </c>
      <c r="K93" s="229">
        <v>1353560</v>
      </c>
      <c r="L93" s="229">
        <v>1337125</v>
      </c>
      <c r="M93" s="229">
        <v>1333584</v>
      </c>
      <c r="N93" s="229">
        <v>1197799</v>
      </c>
      <c r="O93" s="506">
        <v>1316660</v>
      </c>
      <c r="P93" s="506">
        <v>1306228</v>
      </c>
      <c r="Q93" s="506">
        <v>1303311</v>
      </c>
      <c r="R93" s="229">
        <v>1333987</v>
      </c>
      <c r="S93" s="229">
        <v>1348607</v>
      </c>
      <c r="T93" s="636">
        <v>1438251</v>
      </c>
      <c r="U93" s="149"/>
      <c r="V93" s="210" t="s">
        <v>87</v>
      </c>
      <c r="W93" s="211">
        <v>887118</v>
      </c>
      <c r="X93" s="211">
        <v>1014826</v>
      </c>
      <c r="Y93" s="229">
        <v>1402377</v>
      </c>
      <c r="Z93" s="229">
        <v>1197799</v>
      </c>
      <c r="AA93" s="229">
        <v>1333987</v>
      </c>
      <c r="AB93" s="151"/>
      <c r="AC93" s="19"/>
    </row>
    <row r="94" spans="2:29" s="27" customFormat="1" ht="15.75" customHeight="1">
      <c r="C94" s="308"/>
      <c r="D94" s="308"/>
      <c r="E94" s="308"/>
      <c r="F94" s="308"/>
      <c r="G94" s="308"/>
      <c r="H94" s="308"/>
      <c r="I94" s="308"/>
      <c r="J94" s="17"/>
      <c r="K94" s="17"/>
      <c r="L94" s="17"/>
      <c r="M94" s="17"/>
      <c r="N94" s="17"/>
      <c r="O94" s="17"/>
      <c r="P94" s="17"/>
      <c r="Q94" s="17"/>
      <c r="R94" s="17"/>
      <c r="S94" s="17"/>
      <c r="T94" s="17"/>
      <c r="U94" s="28"/>
      <c r="W94" s="308"/>
      <c r="X94" s="308"/>
      <c r="Y94" s="17"/>
      <c r="Z94" s="17"/>
      <c r="AA94" s="17"/>
      <c r="AC94" s="19"/>
    </row>
    <row r="95" spans="2:29" s="27" customFormat="1" ht="18.5" thickBot="1">
      <c r="B95" s="107" t="s">
        <v>88</v>
      </c>
      <c r="C95" s="109">
        <v>1088079</v>
      </c>
      <c r="D95" s="109">
        <v>1170350</v>
      </c>
      <c r="E95" s="109">
        <v>1152658</v>
      </c>
      <c r="F95" s="109">
        <v>1137649</v>
      </c>
      <c r="G95" s="109">
        <v>1345839</v>
      </c>
      <c r="H95" s="109">
        <v>1409007</v>
      </c>
      <c r="I95" s="109">
        <v>1468469</v>
      </c>
      <c r="J95" s="110">
        <v>1465405</v>
      </c>
      <c r="K95" s="110">
        <v>1424462</v>
      </c>
      <c r="L95" s="110">
        <v>1399201</v>
      </c>
      <c r="M95" s="110">
        <v>1397282</v>
      </c>
      <c r="N95" s="110">
        <v>1263527</v>
      </c>
      <c r="O95" s="110">
        <v>1393744</v>
      </c>
      <c r="P95" s="110">
        <v>1363876</v>
      </c>
      <c r="Q95" s="110">
        <v>1370478</v>
      </c>
      <c r="R95" s="110">
        <v>1421315</v>
      </c>
      <c r="S95" s="110">
        <v>1441648</v>
      </c>
      <c r="T95" s="110">
        <v>1535330</v>
      </c>
      <c r="U95" s="108"/>
      <c r="V95" s="107" t="s">
        <v>88</v>
      </c>
      <c r="W95" s="44">
        <v>1104089</v>
      </c>
      <c r="X95" s="44">
        <v>1137649</v>
      </c>
      <c r="Y95" s="110">
        <v>1465405</v>
      </c>
      <c r="Z95" s="110">
        <v>1263527</v>
      </c>
      <c r="AA95" s="110">
        <v>1421315</v>
      </c>
      <c r="AC95" s="19"/>
    </row>
    <row r="96" spans="2:29" ht="20.25" customHeight="1"/>
    <row r="97" spans="2:29" ht="8.25" customHeight="1"/>
    <row r="98" spans="2:29" ht="20.25" customHeight="1">
      <c r="B98" s="679"/>
      <c r="C98" s="679"/>
      <c r="D98" s="679"/>
      <c r="E98" s="679"/>
      <c r="F98" s="679"/>
      <c r="G98" s="679"/>
      <c r="H98" s="679"/>
      <c r="I98" s="679"/>
      <c r="J98" s="679"/>
      <c r="K98" s="679"/>
      <c r="L98" s="679"/>
      <c r="M98" s="679"/>
      <c r="N98" s="679"/>
      <c r="O98" s="679"/>
      <c r="P98" s="679"/>
      <c r="Q98" s="679"/>
      <c r="R98" s="679"/>
      <c r="S98" s="679"/>
      <c r="T98" s="679"/>
      <c r="U98" s="679"/>
      <c r="V98" s="679"/>
      <c r="W98" s="679"/>
      <c r="X98" s="679"/>
      <c r="Y98" s="448"/>
    </row>
    <row r="99" spans="2:29" s="35" customFormat="1" ht="16">
      <c r="B99" s="33"/>
      <c r="C99" s="34"/>
      <c r="D99" s="34"/>
      <c r="E99" s="34"/>
      <c r="F99" s="34"/>
      <c r="G99" s="34"/>
      <c r="H99" s="34"/>
      <c r="I99" s="34"/>
      <c r="J99" s="34"/>
      <c r="K99" s="34"/>
      <c r="L99" s="34"/>
      <c r="M99" s="34"/>
      <c r="N99" s="34"/>
      <c r="O99" s="34"/>
      <c r="P99" s="34"/>
      <c r="Q99" s="34"/>
      <c r="R99" s="34"/>
      <c r="S99" s="34"/>
      <c r="T99" s="34"/>
      <c r="V99" s="36"/>
      <c r="W99" s="34"/>
      <c r="X99" s="34"/>
      <c r="Y99" s="34"/>
      <c r="AC99" s="37"/>
    </row>
    <row r="100" spans="2:29" s="40" customFormat="1" ht="16">
      <c r="B100" s="33"/>
      <c r="C100" s="38"/>
      <c r="D100" s="38"/>
      <c r="E100" s="38"/>
      <c r="F100" s="38"/>
      <c r="G100" s="38"/>
      <c r="H100" s="38"/>
      <c r="I100" s="38"/>
      <c r="J100" s="38"/>
      <c r="K100" s="38"/>
      <c r="L100" s="38"/>
      <c r="M100" s="38"/>
      <c r="N100" s="38"/>
      <c r="O100" s="38"/>
      <c r="P100" s="38"/>
      <c r="Q100" s="38"/>
      <c r="R100" s="38"/>
      <c r="S100" s="38"/>
      <c r="T100" s="38"/>
      <c r="U100" s="39"/>
      <c r="W100" s="38"/>
      <c r="X100" s="38"/>
      <c r="Y100" s="38"/>
      <c r="AC100" s="37"/>
    </row>
    <row r="101" spans="2:29" ht="5.25" customHeight="1">
      <c r="B101" s="677"/>
      <c r="C101" s="677"/>
      <c r="D101" s="677"/>
      <c r="E101" s="677"/>
      <c r="F101" s="677"/>
      <c r="G101" s="677"/>
      <c r="H101" s="677"/>
      <c r="I101" s="677"/>
      <c r="J101" s="677"/>
      <c r="K101" s="677"/>
      <c r="L101" s="677"/>
      <c r="M101" s="677"/>
      <c r="N101" s="677"/>
      <c r="O101" s="677"/>
      <c r="P101" s="677"/>
      <c r="Q101" s="677"/>
      <c r="R101" s="677"/>
      <c r="S101" s="677"/>
      <c r="T101" s="677"/>
      <c r="U101" s="677"/>
      <c r="V101" s="677"/>
      <c r="W101" s="677"/>
    </row>
    <row r="102" spans="2:29" ht="39" customHeight="1">
      <c r="B102" s="680"/>
      <c r="C102" s="680"/>
      <c r="D102" s="680"/>
      <c r="E102" s="680"/>
      <c r="F102" s="680"/>
      <c r="G102" s="680"/>
      <c r="H102" s="680"/>
      <c r="I102" s="680"/>
      <c r="J102" s="680"/>
      <c r="K102" s="680"/>
      <c r="L102" s="680"/>
      <c r="M102" s="680"/>
      <c r="N102" s="680"/>
      <c r="O102" s="680"/>
      <c r="P102" s="680"/>
      <c r="Q102" s="680"/>
      <c r="R102" s="680"/>
      <c r="S102" s="680"/>
      <c r="T102" s="680"/>
      <c r="U102" s="680"/>
      <c r="V102" s="680"/>
      <c r="W102" s="680"/>
    </row>
    <row r="103" spans="2:29" ht="21" customHeight="1">
      <c r="B103" s="677"/>
      <c r="C103" s="677"/>
      <c r="D103" s="677"/>
      <c r="E103" s="677"/>
      <c r="F103" s="677"/>
      <c r="G103" s="677"/>
      <c r="H103" s="677"/>
      <c r="I103" s="677"/>
      <c r="J103" s="677"/>
      <c r="K103" s="677"/>
      <c r="L103" s="677"/>
      <c r="M103" s="677"/>
      <c r="N103" s="677"/>
      <c r="O103" s="677"/>
      <c r="P103" s="677"/>
      <c r="Q103" s="677"/>
      <c r="R103" s="677"/>
      <c r="S103" s="677"/>
      <c r="T103" s="677"/>
      <c r="U103" s="677"/>
      <c r="V103" s="677"/>
      <c r="W103" s="677"/>
    </row>
    <row r="104" spans="2:29" ht="42" customHeight="1">
      <c r="B104" s="677"/>
      <c r="C104" s="677"/>
      <c r="D104" s="677"/>
      <c r="E104" s="677"/>
      <c r="F104" s="677"/>
      <c r="G104" s="677"/>
      <c r="H104" s="677"/>
      <c r="I104" s="677"/>
      <c r="J104" s="677"/>
      <c r="K104" s="677"/>
      <c r="L104" s="677"/>
      <c r="M104" s="677"/>
      <c r="N104" s="677"/>
      <c r="O104" s="677"/>
      <c r="P104" s="677"/>
      <c r="Q104" s="677"/>
      <c r="R104" s="677"/>
      <c r="S104" s="677"/>
      <c r="T104" s="677"/>
      <c r="U104" s="677"/>
      <c r="V104" s="677"/>
      <c r="W104" s="677"/>
    </row>
    <row r="108" spans="2:29">
      <c r="B108" s="41"/>
    </row>
  </sheetData>
  <dataConsolidate/>
  <mergeCells count="7">
    <mergeCell ref="B104:W104"/>
    <mergeCell ref="B6:I6"/>
    <mergeCell ref="V6:X6"/>
    <mergeCell ref="B98:X98"/>
    <mergeCell ref="B101:W101"/>
    <mergeCell ref="B102:W102"/>
    <mergeCell ref="B103:W103"/>
  </mergeCells>
  <phoneticPr fontId="247" type="noConversion"/>
  <pageMargins left="0.25" right="0.25" top="0.75" bottom="0.75" header="0.3" footer="0.3"/>
  <pageSetup scale="1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M113"/>
  <sheetViews>
    <sheetView showGridLines="0" topLeftCell="A22" zoomScale="60" zoomScaleNormal="60" zoomScaleSheetLayoutView="55" zoomScalePageLayoutView="50" workbookViewId="0">
      <selection activeCell="B103" sqref="B103"/>
    </sheetView>
  </sheetViews>
  <sheetFormatPr defaultColWidth="9.1796875" defaultRowHeight="18"/>
  <cols>
    <col min="1" max="1" width="3.453125" style="74" customWidth="1"/>
    <col min="2" max="2" width="131.453125" style="74" customWidth="1"/>
    <col min="3" max="3" width="18.453125" style="77" customWidth="1"/>
    <col min="4" max="5" width="19" style="77" customWidth="1"/>
    <col min="6" max="7" width="19.1796875" style="77" customWidth="1"/>
    <col min="8" max="8" width="140.453125" style="74" bestFit="1" customWidth="1"/>
    <col min="9" max="9" width="15.453125" style="74" customWidth="1"/>
    <col min="10" max="10" width="16" style="74" customWidth="1"/>
    <col min="11" max="11" width="2.453125" style="74" customWidth="1"/>
    <col min="12" max="16384" width="9.1796875" style="74"/>
  </cols>
  <sheetData>
    <row r="2" spans="2:10" s="69" customFormat="1" ht="17.5">
      <c r="C2" s="397"/>
      <c r="D2" s="397"/>
      <c r="E2" s="397"/>
      <c r="F2" s="397"/>
      <c r="G2" s="397"/>
    </row>
    <row r="3" spans="2:10" s="69" customFormat="1" ht="55" customHeight="1">
      <c r="C3" s="397"/>
      <c r="D3" s="397"/>
      <c r="E3" s="397"/>
      <c r="F3" s="397"/>
      <c r="G3" s="397"/>
    </row>
    <row r="4" spans="2:10" s="69" customFormat="1" ht="18.5" thickBot="1">
      <c r="B4" s="71" t="s">
        <v>34</v>
      </c>
      <c r="C4" s="398"/>
      <c r="D4" s="398"/>
      <c r="E4" s="398"/>
      <c r="F4" s="398"/>
      <c r="G4" s="398"/>
      <c r="H4" s="73"/>
      <c r="I4" s="72"/>
      <c r="J4" s="72"/>
    </row>
    <row r="5" spans="2:10" ht="20" thickTop="1">
      <c r="B5" s="75"/>
    </row>
    <row r="6" spans="2:10" ht="19.5">
      <c r="B6" s="682" t="s">
        <v>4</v>
      </c>
      <c r="C6" s="682"/>
      <c r="D6" s="682"/>
      <c r="E6" s="450"/>
      <c r="F6" s="382"/>
      <c r="G6" s="540"/>
    </row>
    <row r="7" spans="2:10" ht="8.25" customHeight="1"/>
    <row r="8" spans="2:10" ht="9" customHeight="1"/>
    <row r="9" spans="2:10" ht="18.5" thickBot="1">
      <c r="B9" s="77"/>
      <c r="C9" s="378">
        <v>2016</v>
      </c>
      <c r="D9" s="378">
        <v>2017</v>
      </c>
      <c r="E9" s="378">
        <v>2018</v>
      </c>
      <c r="F9" s="378">
        <v>2019</v>
      </c>
      <c r="G9" s="378">
        <v>2020</v>
      </c>
      <c r="H9" s="87"/>
    </row>
    <row r="10" spans="2:10" ht="23.25" customHeight="1">
      <c r="B10" s="77"/>
      <c r="C10" s="77" t="s">
        <v>38</v>
      </c>
      <c r="D10" s="77" t="s">
        <v>38</v>
      </c>
      <c r="E10" s="77" t="s">
        <v>38</v>
      </c>
      <c r="F10" s="77" t="s">
        <v>38</v>
      </c>
      <c r="G10" s="77" t="s">
        <v>38</v>
      </c>
      <c r="H10" s="87"/>
    </row>
    <row r="11" spans="2:10" s="78" customFormat="1" thickBot="1">
      <c r="B11" s="107" t="s">
        <v>95</v>
      </c>
      <c r="C11" s="360"/>
      <c r="D11" s="360"/>
      <c r="E11" s="360"/>
      <c r="F11" s="360"/>
      <c r="G11" s="360"/>
      <c r="H11" s="599"/>
      <c r="I11" s="19"/>
    </row>
    <row r="12" spans="2:10" s="79" customFormat="1">
      <c r="B12" s="74"/>
      <c r="C12" s="89"/>
      <c r="D12" s="89"/>
      <c r="E12" s="89"/>
      <c r="F12" s="89"/>
      <c r="G12" s="89"/>
      <c r="H12" s="81"/>
      <c r="I12" s="19"/>
    </row>
    <row r="13" spans="2:10" s="79" customFormat="1">
      <c r="B13" s="209" t="s">
        <v>96</v>
      </c>
      <c r="C13" s="399">
        <v>9159</v>
      </c>
      <c r="D13" s="399">
        <v>-66528</v>
      </c>
      <c r="E13" s="399">
        <v>-38304</v>
      </c>
      <c r="F13" s="399">
        <v>57608</v>
      </c>
      <c r="G13" s="399">
        <v>41287</v>
      </c>
      <c r="H13" s="81"/>
      <c r="I13" s="19"/>
    </row>
    <row r="14" spans="2:10" s="79" customFormat="1">
      <c r="B14" s="87"/>
      <c r="C14" s="386"/>
      <c r="D14" s="386"/>
      <c r="E14" s="386"/>
      <c r="F14" s="386"/>
      <c r="G14" s="386"/>
      <c r="I14" s="19"/>
    </row>
    <row r="15" spans="2:10" s="79" customFormat="1">
      <c r="B15" s="209" t="s">
        <v>184</v>
      </c>
      <c r="C15" s="320"/>
      <c r="D15" s="320"/>
      <c r="E15" s="324"/>
      <c r="F15" s="324"/>
      <c r="G15" s="324"/>
      <c r="I15" s="19"/>
    </row>
    <row r="16" spans="2:10" s="244" customFormat="1">
      <c r="B16" s="572" t="s">
        <v>185</v>
      </c>
      <c r="C16" s="573" t="s">
        <v>186</v>
      </c>
      <c r="D16" s="573">
        <v>100000</v>
      </c>
      <c r="E16" s="574"/>
      <c r="F16" s="574"/>
      <c r="G16" s="574"/>
      <c r="I16" s="287"/>
    </row>
    <row r="17" spans="2:9" s="79" customFormat="1">
      <c r="B17" s="572" t="s">
        <v>321</v>
      </c>
      <c r="C17" s="573" t="s">
        <v>148</v>
      </c>
      <c r="D17" s="573" t="s">
        <v>148</v>
      </c>
      <c r="E17" s="575" t="s">
        <v>148</v>
      </c>
      <c r="F17" s="574">
        <v>-828</v>
      </c>
      <c r="G17" s="574">
        <v>-3368</v>
      </c>
      <c r="I17" s="19"/>
    </row>
    <row r="18" spans="2:9" s="79" customFormat="1">
      <c r="B18" s="572" t="s">
        <v>262</v>
      </c>
      <c r="C18" s="573"/>
      <c r="D18" s="573"/>
      <c r="E18" s="574">
        <v>55752</v>
      </c>
      <c r="F18" s="574"/>
      <c r="G18" s="574"/>
      <c r="I18" s="19"/>
    </row>
    <row r="19" spans="2:9" s="79" customFormat="1">
      <c r="B19" s="572" t="s">
        <v>2</v>
      </c>
      <c r="C19" s="573">
        <v>100546</v>
      </c>
      <c r="D19" s="573">
        <v>96490</v>
      </c>
      <c r="E19" s="574">
        <v>132019</v>
      </c>
      <c r="F19" s="574">
        <v>135070</v>
      </c>
      <c r="G19" s="574">
        <v>120492</v>
      </c>
      <c r="I19" s="19"/>
    </row>
    <row r="20" spans="2:9" s="79" customFormat="1">
      <c r="B20" s="83" t="s">
        <v>97</v>
      </c>
      <c r="C20" s="99">
        <v>-3147</v>
      </c>
      <c r="D20" s="99">
        <v>-3030</v>
      </c>
      <c r="E20" s="509">
        <v>-1715</v>
      </c>
      <c r="F20" s="509">
        <v>4398</v>
      </c>
      <c r="G20" s="574">
        <v>405</v>
      </c>
      <c r="I20" s="19"/>
    </row>
    <row r="21" spans="2:9" s="79" customFormat="1">
      <c r="B21" s="83" t="s">
        <v>22</v>
      </c>
      <c r="C21" s="99">
        <v>-9851</v>
      </c>
      <c r="D21" s="99">
        <v>-8069</v>
      </c>
      <c r="E21" s="509">
        <v>-8421</v>
      </c>
      <c r="F21" s="509">
        <v>-7527</v>
      </c>
      <c r="G21" s="574">
        <v>-5330</v>
      </c>
      <c r="I21" s="19"/>
    </row>
    <row r="22" spans="2:9" s="79" customFormat="1">
      <c r="B22" s="83" t="s">
        <v>98</v>
      </c>
      <c r="C22" s="99">
        <v>57368</v>
      </c>
      <c r="D22" s="99">
        <v>48983</v>
      </c>
      <c r="E22" s="509">
        <v>68024</v>
      </c>
      <c r="F22" s="509">
        <v>93064</v>
      </c>
      <c r="G22" s="574">
        <v>71468</v>
      </c>
      <c r="I22" s="19"/>
    </row>
    <row r="23" spans="2:9" s="79" customFormat="1">
      <c r="B23" s="83" t="s">
        <v>25</v>
      </c>
      <c r="C23" s="99">
        <v>21575</v>
      </c>
      <c r="D23" s="99">
        <v>11443</v>
      </c>
      <c r="E23" s="509">
        <v>32809</v>
      </c>
      <c r="F23" s="509">
        <v>28227</v>
      </c>
      <c r="G23" s="574">
        <v>8341</v>
      </c>
      <c r="I23" s="19"/>
    </row>
    <row r="24" spans="2:9" s="79" customFormat="1">
      <c r="B24" s="83" t="s">
        <v>99</v>
      </c>
      <c r="C24" s="99">
        <v>-6035</v>
      </c>
      <c r="D24" s="99">
        <v>398</v>
      </c>
      <c r="E24" s="509">
        <v>20069</v>
      </c>
      <c r="F24" s="509">
        <v>-14170</v>
      </c>
      <c r="G24" s="574">
        <v>18621</v>
      </c>
      <c r="I24" s="19"/>
    </row>
    <row r="25" spans="2:9" s="244" customFormat="1" ht="19.5" customHeight="1">
      <c r="B25" s="235" t="s">
        <v>291</v>
      </c>
      <c r="C25" s="292">
        <v>7614</v>
      </c>
      <c r="D25" s="292">
        <v>-593</v>
      </c>
      <c r="E25" s="508" t="s">
        <v>186</v>
      </c>
      <c r="F25" s="508">
        <v>-53986</v>
      </c>
      <c r="G25" s="574">
        <v>-2880</v>
      </c>
      <c r="I25" s="287"/>
    </row>
    <row r="26" spans="2:9" s="244" customFormat="1">
      <c r="B26" s="235" t="s">
        <v>100</v>
      </c>
      <c r="C26" s="292">
        <v>-110</v>
      </c>
      <c r="D26" s="292">
        <v>-997</v>
      </c>
      <c r="E26" s="508" t="s">
        <v>186</v>
      </c>
      <c r="F26" s="508" t="s">
        <v>148</v>
      </c>
      <c r="G26" s="574">
        <v>-21798</v>
      </c>
      <c r="I26" s="287"/>
    </row>
    <row r="27" spans="2:9" s="79" customFormat="1" ht="18" customHeight="1">
      <c r="B27" s="83" t="s">
        <v>101</v>
      </c>
      <c r="C27" s="99">
        <v>109</v>
      </c>
      <c r="D27" s="99">
        <v>-251</v>
      </c>
      <c r="E27" s="509">
        <v>-5173</v>
      </c>
      <c r="F27" s="509">
        <v>-3029</v>
      </c>
      <c r="G27" s="574">
        <v>-3000</v>
      </c>
      <c r="I27" s="19"/>
    </row>
    <row r="28" spans="2:9" s="79" customFormat="1">
      <c r="B28" s="572" t="s">
        <v>102</v>
      </c>
      <c r="C28" s="573">
        <v>-2287</v>
      </c>
      <c r="D28" s="573">
        <v>-2876</v>
      </c>
      <c r="E28" s="574">
        <v>-3904</v>
      </c>
      <c r="F28" s="574">
        <v>0</v>
      </c>
      <c r="G28" s="574">
        <v>0</v>
      </c>
      <c r="I28" s="19"/>
    </row>
    <row r="29" spans="2:9" s="79" customFormat="1">
      <c r="B29" s="572" t="s">
        <v>103</v>
      </c>
      <c r="C29" s="573">
        <v>6063</v>
      </c>
      <c r="D29" s="573">
        <v>360</v>
      </c>
      <c r="E29" s="574">
        <v>704</v>
      </c>
      <c r="F29" s="574">
        <v>4330</v>
      </c>
      <c r="G29" s="574">
        <v>9601</v>
      </c>
      <c r="I29" s="19"/>
    </row>
    <row r="30" spans="2:9" s="79" customFormat="1">
      <c r="B30" s="572" t="s">
        <v>322</v>
      </c>
      <c r="C30" s="574" t="s">
        <v>186</v>
      </c>
      <c r="D30" s="574" t="s">
        <v>186</v>
      </c>
      <c r="E30" s="574" t="s">
        <v>186</v>
      </c>
      <c r="F30" s="574" t="s">
        <v>186</v>
      </c>
      <c r="G30" s="574">
        <v>-11142</v>
      </c>
      <c r="I30" s="19"/>
    </row>
    <row r="31" spans="2:9" s="79" customFormat="1">
      <c r="B31" s="572" t="s">
        <v>105</v>
      </c>
      <c r="C31" s="573">
        <v>2522</v>
      </c>
      <c r="D31" s="573">
        <v>1653</v>
      </c>
      <c r="E31" s="574">
        <v>1511</v>
      </c>
      <c r="F31" s="574">
        <v>1601</v>
      </c>
      <c r="G31" s="574">
        <v>3933</v>
      </c>
      <c r="I31" s="19"/>
    </row>
    <row r="32" spans="2:9" s="79" customFormat="1">
      <c r="B32" s="572" t="s">
        <v>15</v>
      </c>
      <c r="C32" s="573">
        <v>2896</v>
      </c>
      <c r="D32" s="573">
        <v>8061</v>
      </c>
      <c r="E32" s="574">
        <v>1360</v>
      </c>
      <c r="F32" s="574">
        <v>11639</v>
      </c>
      <c r="G32" s="574">
        <v>5621</v>
      </c>
      <c r="I32" s="19"/>
    </row>
    <row r="33" spans="2:9">
      <c r="B33" s="572" t="s">
        <v>16</v>
      </c>
      <c r="C33" s="573">
        <v>11803</v>
      </c>
      <c r="D33" s="573">
        <v>5745</v>
      </c>
      <c r="E33" s="574">
        <v>5935</v>
      </c>
      <c r="F33" s="574">
        <v>6921</v>
      </c>
      <c r="G33" s="574">
        <v>2956</v>
      </c>
      <c r="I33" s="19"/>
    </row>
    <row r="34" spans="2:9">
      <c r="B34" s="572" t="s">
        <v>106</v>
      </c>
      <c r="C34" s="573">
        <v>3092</v>
      </c>
      <c r="D34" s="573">
        <v>9416</v>
      </c>
      <c r="E34" s="574">
        <v>5299</v>
      </c>
      <c r="F34" s="574">
        <v>4406</v>
      </c>
      <c r="G34" s="574">
        <v>2332</v>
      </c>
      <c r="I34" s="19"/>
    </row>
    <row r="35" spans="2:9">
      <c r="B35" s="87"/>
      <c r="C35" s="576">
        <v>201317</v>
      </c>
      <c r="D35" s="576">
        <v>200205</v>
      </c>
      <c r="E35" s="577">
        <v>265965</v>
      </c>
      <c r="F35" s="577">
        <v>267724</v>
      </c>
      <c r="G35" s="577">
        <v>237539</v>
      </c>
      <c r="I35" s="19"/>
    </row>
    <row r="36" spans="2:9" ht="6.75" customHeight="1">
      <c r="B36" s="578"/>
      <c r="C36" s="579"/>
      <c r="D36" s="579"/>
      <c r="E36" s="265"/>
      <c r="F36" s="265"/>
      <c r="G36" s="265"/>
      <c r="I36" s="19"/>
    </row>
    <row r="37" spans="2:9">
      <c r="B37" s="209" t="s">
        <v>107</v>
      </c>
      <c r="C37" s="400"/>
      <c r="D37" s="400"/>
      <c r="E37" s="510"/>
      <c r="F37" s="510"/>
      <c r="G37" s="510"/>
      <c r="I37" s="19"/>
    </row>
    <row r="38" spans="2:9" hidden="1">
      <c r="B38" s="572"/>
      <c r="C38" s="580"/>
      <c r="D38" s="580"/>
      <c r="E38" s="581"/>
      <c r="F38" s="581"/>
      <c r="G38" s="581"/>
    </row>
    <row r="39" spans="2:9">
      <c r="B39" s="572" t="s">
        <v>108</v>
      </c>
      <c r="C39" s="573">
        <v>11253</v>
      </c>
      <c r="D39" s="573">
        <v>-12432</v>
      </c>
      <c r="E39" s="574">
        <v>-2995</v>
      </c>
      <c r="F39" s="574">
        <v>-33778</v>
      </c>
      <c r="G39" s="574">
        <v>-36748</v>
      </c>
    </row>
    <row r="40" spans="2:9" s="85" customFormat="1">
      <c r="B40" s="572" t="s">
        <v>74</v>
      </c>
      <c r="C40" s="582">
        <v>-16484</v>
      </c>
      <c r="D40" s="582">
        <v>7938</v>
      </c>
      <c r="E40" s="583">
        <v>14136</v>
      </c>
      <c r="F40" s="583">
        <v>36062</v>
      </c>
      <c r="G40" s="583">
        <v>27777</v>
      </c>
      <c r="I40" s="19"/>
    </row>
    <row r="41" spans="2:9" s="85" customFormat="1">
      <c r="B41" s="87" t="s">
        <v>109</v>
      </c>
      <c r="C41" s="573">
        <v>-10098</v>
      </c>
      <c r="D41" s="573">
        <v>1507</v>
      </c>
      <c r="E41" s="574">
        <v>-23</v>
      </c>
      <c r="F41" s="574">
        <v>2925</v>
      </c>
      <c r="G41" s="574">
        <v>-853</v>
      </c>
      <c r="I41" s="19"/>
    </row>
    <row r="42" spans="2:9" s="85" customFormat="1">
      <c r="B42" s="83" t="s">
        <v>110</v>
      </c>
      <c r="C42" s="86">
        <v>-2401</v>
      </c>
      <c r="D42" s="86">
        <v>-5834</v>
      </c>
      <c r="E42" s="511">
        <v>2974</v>
      </c>
      <c r="F42" s="511">
        <v>4125</v>
      </c>
      <c r="G42" s="511">
        <v>-5227</v>
      </c>
      <c r="I42" s="19"/>
    </row>
    <row r="43" spans="2:9" s="85" customFormat="1">
      <c r="B43" s="83" t="s">
        <v>187</v>
      </c>
      <c r="C43" s="99">
        <v>11224</v>
      </c>
      <c r="D43" s="99">
        <v>-1795</v>
      </c>
      <c r="E43" s="509">
        <v>-8174</v>
      </c>
      <c r="F43" s="509">
        <v>-9950</v>
      </c>
      <c r="G43" s="509">
        <v>-6572</v>
      </c>
      <c r="I43" s="19"/>
    </row>
    <row r="44" spans="2:9" s="85" customFormat="1">
      <c r="B44" s="83" t="s">
        <v>111</v>
      </c>
      <c r="C44" s="103">
        <v>863</v>
      </c>
      <c r="D44" s="86">
        <v>1553</v>
      </c>
      <c r="E44" s="511">
        <v>-1679</v>
      </c>
      <c r="F44" s="511">
        <v>781</v>
      </c>
      <c r="G44" s="511">
        <v>-17030</v>
      </c>
      <c r="I44" s="19"/>
    </row>
    <row r="45" spans="2:9" s="85" customFormat="1">
      <c r="B45" s="83" t="s">
        <v>112</v>
      </c>
      <c r="C45" s="99">
        <v>2964</v>
      </c>
      <c r="D45" s="99">
        <v>-1840</v>
      </c>
      <c r="E45" s="509">
        <v>-2386</v>
      </c>
      <c r="F45" s="509">
        <v>-1337</v>
      </c>
      <c r="G45" s="509">
        <v>250</v>
      </c>
      <c r="I45" s="19"/>
    </row>
    <row r="46" spans="2:9" s="85" customFormat="1">
      <c r="B46" s="83" t="s">
        <v>113</v>
      </c>
      <c r="C46" s="86">
        <v>-8862</v>
      </c>
      <c r="D46" s="86">
        <v>-12648</v>
      </c>
      <c r="E46" s="511">
        <v>-27402</v>
      </c>
      <c r="F46" s="511">
        <v>-6503</v>
      </c>
      <c r="G46" s="511">
        <v>-15327</v>
      </c>
      <c r="I46" s="19"/>
    </row>
    <row r="47" spans="2:9" s="85" customFormat="1">
      <c r="B47" s="83" t="s">
        <v>84</v>
      </c>
      <c r="C47" s="99">
        <v>-3838</v>
      </c>
      <c r="D47" s="101">
        <v>-630</v>
      </c>
      <c r="E47" s="511">
        <v>9997</v>
      </c>
      <c r="F47" s="509">
        <v>2590</v>
      </c>
      <c r="G47" s="509">
        <v>6540</v>
      </c>
      <c r="I47" s="19"/>
    </row>
    <row r="48" spans="2:9" s="85" customFormat="1">
      <c r="B48" s="82" t="s">
        <v>114</v>
      </c>
      <c r="C48" s="103">
        <v>-435</v>
      </c>
      <c r="D48" s="86">
        <v>4025</v>
      </c>
      <c r="E48" s="511">
        <v>3500</v>
      </c>
      <c r="F48" s="511">
        <v>384</v>
      </c>
      <c r="G48" s="511">
        <v>-143</v>
      </c>
      <c r="I48" s="19"/>
    </row>
    <row r="49" spans="2:9" s="85" customFormat="1">
      <c r="B49" s="83" t="s">
        <v>85</v>
      </c>
      <c r="C49" s="99">
        <v>2720</v>
      </c>
      <c r="D49" s="99">
        <v>-1531</v>
      </c>
      <c r="E49" s="509">
        <v>6288</v>
      </c>
      <c r="F49" s="509">
        <v>-2652</v>
      </c>
      <c r="G49" s="509">
        <v>-195</v>
      </c>
      <c r="I49" s="19"/>
    </row>
    <row r="50" spans="2:9" s="85" customFormat="1">
      <c r="B50" s="572" t="s">
        <v>115</v>
      </c>
      <c r="C50" s="582">
        <v>-7358</v>
      </c>
      <c r="D50" s="582">
        <v>11025</v>
      </c>
      <c r="E50" s="583">
        <v>-537</v>
      </c>
      <c r="F50" s="583">
        <v>9830</v>
      </c>
      <c r="G50" s="583">
        <v>34607</v>
      </c>
      <c r="I50" s="19"/>
    </row>
    <row r="51" spans="2:9" s="85" customFormat="1">
      <c r="B51" s="572" t="s">
        <v>116</v>
      </c>
      <c r="C51" s="584" t="s">
        <v>186</v>
      </c>
      <c r="D51" s="573">
        <v>-20000</v>
      </c>
      <c r="E51" s="574">
        <v>-80000</v>
      </c>
      <c r="F51" s="574" t="s">
        <v>148</v>
      </c>
      <c r="G51" s="574" t="s">
        <v>148</v>
      </c>
      <c r="I51" s="19"/>
    </row>
    <row r="52" spans="2:9" s="85" customFormat="1">
      <c r="B52" s="572" t="s">
        <v>323</v>
      </c>
      <c r="C52" s="584" t="s">
        <v>186</v>
      </c>
      <c r="D52" s="584" t="s">
        <v>186</v>
      </c>
      <c r="E52" s="584" t="s">
        <v>186</v>
      </c>
      <c r="F52" s="574">
        <v>-55607</v>
      </c>
      <c r="G52" s="584" t="s">
        <v>186</v>
      </c>
      <c r="I52" s="19"/>
    </row>
    <row r="53" spans="2:9" s="85" customFormat="1">
      <c r="B53" s="572" t="s">
        <v>144</v>
      </c>
      <c r="C53" s="582">
        <v>-59791</v>
      </c>
      <c r="D53" s="582">
        <v>-46261</v>
      </c>
      <c r="E53" s="583">
        <v>-67421</v>
      </c>
      <c r="F53" s="583">
        <v>-83064</v>
      </c>
      <c r="G53" s="583">
        <v>-70302</v>
      </c>
      <c r="I53" s="19"/>
    </row>
    <row r="54" spans="2:9" s="85" customFormat="1">
      <c r="B54" s="572" t="s">
        <v>117</v>
      </c>
      <c r="C54" s="573">
        <v>-19344</v>
      </c>
      <c r="D54" s="573">
        <v>-28898</v>
      </c>
      <c r="E54" s="574">
        <v>-27392</v>
      </c>
      <c r="F54" s="574">
        <v>-31540</v>
      </c>
      <c r="G54" s="574">
        <v>-23706</v>
      </c>
      <c r="I54" s="19"/>
    </row>
    <row r="55" spans="2:9" s="85" customFormat="1">
      <c r="B55" s="572" t="s">
        <v>104</v>
      </c>
      <c r="C55" s="573">
        <v>2955</v>
      </c>
      <c r="D55" s="573">
        <v>4218</v>
      </c>
      <c r="E55" s="574">
        <v>3777</v>
      </c>
      <c r="F55" s="574">
        <v>6279</v>
      </c>
      <c r="G55" s="574">
        <v>6217</v>
      </c>
      <c r="I55" s="19"/>
    </row>
    <row r="56" spans="2:9" s="85" customFormat="1" ht="24" customHeight="1">
      <c r="B56" s="293" t="s">
        <v>263</v>
      </c>
      <c r="C56" s="585">
        <v>104685</v>
      </c>
      <c r="D56" s="585">
        <v>98602</v>
      </c>
      <c r="E56" s="586">
        <v>88628</v>
      </c>
      <c r="F56" s="586">
        <v>106269</v>
      </c>
      <c r="G56" s="586">
        <v>136827</v>
      </c>
      <c r="I56" s="19"/>
    </row>
    <row r="57" spans="2:9" s="85" customFormat="1">
      <c r="B57" s="587"/>
      <c r="C57" s="588"/>
      <c r="D57" s="588"/>
      <c r="E57" s="589"/>
      <c r="F57" s="589"/>
      <c r="G57" s="589"/>
      <c r="I57" s="19"/>
    </row>
    <row r="58" spans="2:9" s="85" customFormat="1" ht="18.5" thickBot="1">
      <c r="B58" s="385"/>
      <c r="C58" s="590">
        <v>2016</v>
      </c>
      <c r="D58" s="590">
        <v>2017</v>
      </c>
      <c r="E58" s="590">
        <v>2018</v>
      </c>
      <c r="F58" s="590">
        <v>2019</v>
      </c>
      <c r="G58" s="590">
        <v>2020</v>
      </c>
      <c r="I58" s="19"/>
    </row>
    <row r="59" spans="2:9" s="85" customFormat="1">
      <c r="B59" s="385"/>
      <c r="C59" s="385" t="s">
        <v>38</v>
      </c>
      <c r="D59" s="385" t="s">
        <v>38</v>
      </c>
      <c r="E59" s="385" t="s">
        <v>38</v>
      </c>
      <c r="F59" s="385" t="s">
        <v>38</v>
      </c>
      <c r="G59" s="385" t="s">
        <v>38</v>
      </c>
      <c r="I59" s="19"/>
    </row>
    <row r="60" spans="2:9" s="85" customFormat="1" ht="18.5" thickBot="1">
      <c r="B60" s="107" t="s">
        <v>118</v>
      </c>
      <c r="C60" s="360"/>
      <c r="D60" s="360"/>
      <c r="E60" s="360"/>
      <c r="F60" s="360"/>
      <c r="G60" s="360"/>
      <c r="I60" s="19"/>
    </row>
    <row r="61" spans="2:9" s="85" customFormat="1">
      <c r="B61" s="69"/>
      <c r="C61" s="401"/>
      <c r="D61" s="401"/>
      <c r="E61" s="401"/>
      <c r="F61" s="401"/>
      <c r="G61" s="401"/>
      <c r="I61" s="19"/>
    </row>
    <row r="62" spans="2:9" s="85" customFormat="1">
      <c r="B62" s="83" t="s">
        <v>119</v>
      </c>
      <c r="C62" s="99">
        <v>-89958</v>
      </c>
      <c r="D62" s="99">
        <v>-78441</v>
      </c>
      <c r="E62" s="509">
        <v>-93754</v>
      </c>
      <c r="F62" s="509">
        <v>-92178</v>
      </c>
      <c r="G62" s="508">
        <v>-94123</v>
      </c>
      <c r="I62" s="19"/>
    </row>
    <row r="63" spans="2:9" s="85" customFormat="1">
      <c r="B63" s="83" t="s">
        <v>254</v>
      </c>
      <c r="C63" s="99" t="s">
        <v>148</v>
      </c>
      <c r="D63" s="99" t="s">
        <v>148</v>
      </c>
      <c r="E63" s="509">
        <v>-7559</v>
      </c>
      <c r="F63" s="509" t="s">
        <v>148</v>
      </c>
      <c r="G63" s="508" t="s">
        <v>148</v>
      </c>
      <c r="I63" s="19"/>
    </row>
    <row r="64" spans="2:9" s="85" customFormat="1">
      <c r="B64" s="83" t="s">
        <v>120</v>
      </c>
      <c r="C64" s="99">
        <v>4516</v>
      </c>
      <c r="D64" s="99">
        <v>7745</v>
      </c>
      <c r="E64" s="509">
        <v>6533</v>
      </c>
      <c r="F64" s="509">
        <v>6598</v>
      </c>
      <c r="G64" s="508">
        <v>6661</v>
      </c>
      <c r="I64" s="19"/>
    </row>
    <row r="65" spans="2:9" s="85" customFormat="1">
      <c r="B65" s="83" t="s">
        <v>240</v>
      </c>
      <c r="C65" s="86" t="s">
        <v>148</v>
      </c>
      <c r="D65" s="86" t="s">
        <v>148</v>
      </c>
      <c r="E65" s="511">
        <v>-5645</v>
      </c>
      <c r="F65" s="511">
        <v>-4693</v>
      </c>
      <c r="G65" s="571">
        <v>-5355</v>
      </c>
      <c r="I65" s="19"/>
    </row>
    <row r="66" spans="2:9" s="85" customFormat="1">
      <c r="B66" s="83" t="s">
        <v>121</v>
      </c>
      <c r="C66" s="99">
        <v>-32920</v>
      </c>
      <c r="D66" s="99">
        <v>-26003</v>
      </c>
      <c r="E66" s="509">
        <v>-30286</v>
      </c>
      <c r="F66" s="509">
        <v>-25444</v>
      </c>
      <c r="G66" s="508">
        <v>-33655</v>
      </c>
      <c r="I66" s="19"/>
    </row>
    <row r="67" spans="2:9" s="85" customFormat="1">
      <c r="B67" s="84" t="s">
        <v>122</v>
      </c>
      <c r="C67" s="86">
        <v>-13956</v>
      </c>
      <c r="D67" s="86">
        <v>-4132</v>
      </c>
      <c r="E67" s="511">
        <v>-4324</v>
      </c>
      <c r="F67" s="511">
        <v>-2775</v>
      </c>
      <c r="G67" s="571">
        <v>-3410</v>
      </c>
      <c r="I67" s="19"/>
    </row>
    <row r="68" spans="2:9" s="85" customFormat="1">
      <c r="B68" s="83" t="s">
        <v>123</v>
      </c>
      <c r="C68" s="99">
        <v>-3235</v>
      </c>
      <c r="D68" s="99">
        <v>-5260</v>
      </c>
      <c r="E68" s="509">
        <v>-12036</v>
      </c>
      <c r="F68" s="508">
        <v>-17417</v>
      </c>
      <c r="G68" s="508">
        <v>-18909</v>
      </c>
      <c r="I68" s="19"/>
    </row>
    <row r="69" spans="2:9" s="85" customFormat="1">
      <c r="B69" s="74" t="s">
        <v>188</v>
      </c>
      <c r="C69" s="86">
        <v>6118</v>
      </c>
      <c r="D69" s="86">
        <v>5181</v>
      </c>
      <c r="E69" s="511">
        <v>113</v>
      </c>
      <c r="F69" s="511">
        <v>15301</v>
      </c>
      <c r="G69" s="571">
        <v>25808</v>
      </c>
      <c r="I69" s="19"/>
    </row>
    <row r="70" spans="2:9" s="85" customFormat="1">
      <c r="B70" s="100" t="s">
        <v>124</v>
      </c>
      <c r="C70" s="99">
        <v>-28212</v>
      </c>
      <c r="D70" s="99">
        <v>-30100</v>
      </c>
      <c r="E70" s="509">
        <v>-17316</v>
      </c>
      <c r="F70" s="509">
        <v>-20825</v>
      </c>
      <c r="G70" s="508">
        <v>-15190</v>
      </c>
      <c r="I70" s="19"/>
    </row>
    <row r="71" spans="2:9" s="85" customFormat="1">
      <c r="B71" s="100" t="s">
        <v>125</v>
      </c>
      <c r="C71" s="99">
        <v>15774</v>
      </c>
      <c r="D71" s="99">
        <v>11081</v>
      </c>
      <c r="E71" s="509">
        <v>10155</v>
      </c>
      <c r="F71" s="509">
        <v>5367</v>
      </c>
      <c r="G71" s="508">
        <v>7236</v>
      </c>
      <c r="I71" s="19"/>
    </row>
    <row r="72" spans="2:9" s="85" customFormat="1">
      <c r="B72" s="591" t="s">
        <v>324</v>
      </c>
      <c r="C72" s="582" t="s">
        <v>148</v>
      </c>
      <c r="D72" s="582" t="s">
        <v>148</v>
      </c>
      <c r="E72" s="582" t="s">
        <v>148</v>
      </c>
      <c r="F72" s="582" t="s">
        <v>148</v>
      </c>
      <c r="G72" s="583">
        <v>5104</v>
      </c>
      <c r="I72" s="19"/>
    </row>
    <row r="73" spans="2:9" s="85" customFormat="1">
      <c r="B73" s="100" t="s">
        <v>126</v>
      </c>
      <c r="C73" s="99">
        <v>-23489</v>
      </c>
      <c r="D73" s="99">
        <v>-28139</v>
      </c>
      <c r="E73" s="509">
        <v>-23514</v>
      </c>
      <c r="F73" s="509">
        <v>-10436</v>
      </c>
      <c r="G73" s="508">
        <v>-5294</v>
      </c>
      <c r="I73" s="19"/>
    </row>
    <row r="74" spans="2:9" s="236" customFormat="1">
      <c r="B74" s="294" t="s">
        <v>127</v>
      </c>
      <c r="C74" s="295">
        <v>-2576</v>
      </c>
      <c r="D74" s="296">
        <v>811</v>
      </c>
      <c r="E74" s="512" t="s">
        <v>186</v>
      </c>
      <c r="F74" s="509">
        <v>59328</v>
      </c>
      <c r="G74" s="508">
        <v>2988</v>
      </c>
      <c r="I74" s="287"/>
    </row>
    <row r="75" spans="2:9" s="85" customFormat="1">
      <c r="B75" s="100" t="s">
        <v>128</v>
      </c>
      <c r="C75" s="99">
        <v>95294</v>
      </c>
      <c r="D75" s="99">
        <v>34594</v>
      </c>
      <c r="E75" s="509">
        <v>43280</v>
      </c>
      <c r="F75" s="509">
        <v>36174</v>
      </c>
      <c r="G75" s="509">
        <v>16728</v>
      </c>
      <c r="I75" s="19"/>
    </row>
    <row r="76" spans="2:9" s="85" customFormat="1">
      <c r="B76" s="102" t="s">
        <v>129</v>
      </c>
      <c r="C76" s="86">
        <v>10197</v>
      </c>
      <c r="D76" s="86">
        <v>8011</v>
      </c>
      <c r="E76" s="511">
        <v>9356</v>
      </c>
      <c r="F76" s="511">
        <v>5354</v>
      </c>
      <c r="G76" s="511">
        <v>4338</v>
      </c>
      <c r="I76" s="19"/>
    </row>
    <row r="77" spans="2:9">
      <c r="B77" s="100" t="s">
        <v>0</v>
      </c>
      <c r="C77" s="99">
        <v>-1588</v>
      </c>
      <c r="D77" s="99">
        <v>-2550</v>
      </c>
      <c r="E77" s="509">
        <v>-2938</v>
      </c>
      <c r="F77" s="509">
        <v>1720</v>
      </c>
      <c r="G77" s="509">
        <v>-982</v>
      </c>
    </row>
    <row r="78" spans="2:9">
      <c r="B78" s="87"/>
    </row>
    <row r="79" spans="2:9" ht="18.5" thickBot="1">
      <c r="B79" s="43" t="s">
        <v>130</v>
      </c>
      <c r="C79" s="44">
        <v>-64035</v>
      </c>
      <c r="D79" s="44">
        <v>-107202</v>
      </c>
      <c r="E79" s="44">
        <v>-127935</v>
      </c>
      <c r="F79" s="44">
        <v>-43926</v>
      </c>
      <c r="G79" s="44">
        <v>-108055</v>
      </c>
    </row>
    <row r="80" spans="2:9">
      <c r="B80" s="83"/>
    </row>
    <row r="81" spans="2:9" ht="18.5" thickBot="1">
      <c r="B81" s="43" t="s">
        <v>131</v>
      </c>
      <c r="C81" s="360"/>
      <c r="D81" s="360"/>
      <c r="E81" s="360"/>
      <c r="F81" s="360"/>
      <c r="G81" s="360"/>
    </row>
    <row r="82" spans="2:9" ht="11.25" customHeight="1">
      <c r="B82" s="83"/>
    </row>
    <row r="83" spans="2:9">
      <c r="B83" s="83" t="s">
        <v>132</v>
      </c>
      <c r="C83" s="99">
        <v>209963</v>
      </c>
      <c r="D83" s="99">
        <v>215956</v>
      </c>
      <c r="E83" s="509">
        <v>398905</v>
      </c>
      <c r="F83" s="509">
        <v>310672</v>
      </c>
      <c r="G83" s="509">
        <v>412392</v>
      </c>
    </row>
    <row r="84" spans="2:9">
      <c r="B84" s="84" t="s">
        <v>133</v>
      </c>
      <c r="C84" s="86">
        <v>-249126</v>
      </c>
      <c r="D84" s="86">
        <v>-150357</v>
      </c>
      <c r="E84" s="511">
        <v>-234937</v>
      </c>
      <c r="F84" s="511">
        <v>-342138</v>
      </c>
      <c r="G84" s="511">
        <v>-318492</v>
      </c>
    </row>
    <row r="85" spans="2:9">
      <c r="B85" s="100" t="s">
        <v>137</v>
      </c>
      <c r="C85" s="101">
        <v>-428</v>
      </c>
      <c r="D85" s="101">
        <v>-111</v>
      </c>
      <c r="E85" s="513">
        <v>-702</v>
      </c>
      <c r="F85" s="513">
        <v>-138</v>
      </c>
      <c r="G85" s="513">
        <v>-113</v>
      </c>
    </row>
    <row r="86" spans="2:9" s="238" customFormat="1">
      <c r="B86" s="297" t="s">
        <v>264</v>
      </c>
      <c r="C86" s="292" t="s">
        <v>148</v>
      </c>
      <c r="D86" s="292" t="s">
        <v>148</v>
      </c>
      <c r="E86" s="514">
        <v>-21044</v>
      </c>
      <c r="F86" s="514">
        <v>-24303</v>
      </c>
      <c r="G86" s="514">
        <v>-17094</v>
      </c>
    </row>
    <row r="87" spans="2:9">
      <c r="B87" s="102" t="s">
        <v>134</v>
      </c>
      <c r="C87" s="86">
        <v>-26816</v>
      </c>
      <c r="D87" s="86">
        <v>-24726</v>
      </c>
      <c r="E87" s="514">
        <v>-21424</v>
      </c>
      <c r="F87" s="514">
        <v>-22751</v>
      </c>
      <c r="G87" s="514">
        <v>-17169</v>
      </c>
    </row>
    <row r="88" spans="2:9">
      <c r="B88" s="100" t="s">
        <v>135</v>
      </c>
      <c r="C88" s="99">
        <v>-2082</v>
      </c>
      <c r="D88" s="99">
        <v>-1601</v>
      </c>
      <c r="E88" s="509" t="s">
        <v>148</v>
      </c>
      <c r="F88" s="509">
        <v>233</v>
      </c>
      <c r="G88" s="509" t="s">
        <v>148</v>
      </c>
    </row>
    <row r="89" spans="2:9">
      <c r="B89" s="102" t="s">
        <v>136</v>
      </c>
      <c r="C89" s="86">
        <v>19099</v>
      </c>
      <c r="D89" s="86">
        <v>13607</v>
      </c>
      <c r="E89" s="511">
        <v>740</v>
      </c>
      <c r="F89" s="511">
        <v>89</v>
      </c>
      <c r="G89" s="511">
        <v>394</v>
      </c>
    </row>
    <row r="90" spans="2:9">
      <c r="B90" s="100" t="s">
        <v>1</v>
      </c>
      <c r="C90" s="99">
        <v>-37725</v>
      </c>
      <c r="D90" s="99">
        <v>-38792</v>
      </c>
      <c r="E90" s="509">
        <v>-29952</v>
      </c>
      <c r="F90" s="509">
        <v>-30124</v>
      </c>
      <c r="G90" s="509">
        <v>-39661</v>
      </c>
    </row>
    <row r="91" spans="2:9">
      <c r="B91" s="507" t="s">
        <v>292</v>
      </c>
      <c r="C91" s="103" t="s">
        <v>186</v>
      </c>
      <c r="D91" s="103">
        <v>120</v>
      </c>
      <c r="E91" s="515" t="s">
        <v>148</v>
      </c>
      <c r="F91" s="509">
        <v>-1642</v>
      </c>
      <c r="G91" s="509" t="s">
        <v>148</v>
      </c>
    </row>
    <row r="92" spans="2:9">
      <c r="B92" s="100" t="s">
        <v>138</v>
      </c>
      <c r="C92" s="99">
        <v>-2985</v>
      </c>
      <c r="D92" s="99">
        <v>-1766</v>
      </c>
      <c r="E92" s="99">
        <v>-981</v>
      </c>
      <c r="F92" s="99" t="s">
        <v>148</v>
      </c>
      <c r="G92" s="99" t="s">
        <v>148</v>
      </c>
    </row>
    <row r="93" spans="2:9">
      <c r="B93" s="82"/>
      <c r="C93" s="379"/>
      <c r="D93" s="379"/>
      <c r="E93" s="379"/>
      <c r="F93" s="379"/>
      <c r="G93" s="379"/>
    </row>
    <row r="94" spans="2:9" ht="18.5" thickBot="1">
      <c r="B94" s="43" t="s">
        <v>139</v>
      </c>
      <c r="C94" s="44">
        <v>-90100</v>
      </c>
      <c r="D94" s="44">
        <v>12330</v>
      </c>
      <c r="E94" s="44">
        <v>90605</v>
      </c>
      <c r="F94" s="44">
        <v>-110102</v>
      </c>
      <c r="G94" s="44">
        <v>20257</v>
      </c>
    </row>
    <row r="95" spans="2:9" s="85" customFormat="1" ht="21" customHeight="1">
      <c r="B95" s="98" t="s">
        <v>140</v>
      </c>
      <c r="C95" s="99">
        <v>-13135</v>
      </c>
      <c r="D95" s="99">
        <v>-3961</v>
      </c>
      <c r="E95" s="99">
        <v>3408</v>
      </c>
      <c r="F95" s="99">
        <v>-2755</v>
      </c>
      <c r="G95" s="99">
        <v>995</v>
      </c>
      <c r="I95" s="19"/>
    </row>
    <row r="96" spans="2:9" s="85" customFormat="1" ht="21" customHeight="1">
      <c r="B96" s="98" t="s">
        <v>141</v>
      </c>
      <c r="C96" s="298">
        <v>-62585</v>
      </c>
      <c r="D96" s="298">
        <v>-231</v>
      </c>
      <c r="E96" s="298">
        <v>54706</v>
      </c>
      <c r="F96" s="298">
        <v>-50514</v>
      </c>
      <c r="G96" s="592">
        <v>50024</v>
      </c>
      <c r="I96" s="19"/>
    </row>
    <row r="97" spans="2:13" s="85" customFormat="1" ht="21" customHeight="1">
      <c r="B97" s="98" t="s">
        <v>142</v>
      </c>
      <c r="C97" s="99">
        <v>122775</v>
      </c>
      <c r="D97" s="99">
        <v>60190</v>
      </c>
      <c r="E97" s="99">
        <v>59959</v>
      </c>
      <c r="F97" s="99">
        <v>114183</v>
      </c>
      <c r="G97" s="99">
        <v>63669</v>
      </c>
      <c r="I97" s="19"/>
    </row>
    <row r="98" spans="2:13" s="236" customFormat="1" ht="21" customHeight="1">
      <c r="B98" s="234" t="s">
        <v>255</v>
      </c>
      <c r="C98" s="292" t="s">
        <v>148</v>
      </c>
      <c r="D98" s="292" t="s">
        <v>148</v>
      </c>
      <c r="E98" s="292">
        <v>-482</v>
      </c>
      <c r="F98" s="292" t="s">
        <v>148</v>
      </c>
      <c r="G98" s="292" t="s">
        <v>148</v>
      </c>
      <c r="H98" s="236" t="s">
        <v>164</v>
      </c>
      <c r="I98" s="287"/>
    </row>
    <row r="99" spans="2:13" s="85" customFormat="1" ht="21" customHeight="1">
      <c r="B99" s="98" t="s">
        <v>143</v>
      </c>
      <c r="C99" s="99">
        <v>60190</v>
      </c>
      <c r="D99" s="99">
        <v>59959</v>
      </c>
      <c r="E99" s="99">
        <v>114183</v>
      </c>
      <c r="F99" s="99">
        <v>63669</v>
      </c>
      <c r="G99" s="99">
        <v>113693</v>
      </c>
      <c r="I99" s="19"/>
    </row>
    <row r="100" spans="2:13" s="85" customFormat="1" ht="16.5" customHeight="1">
      <c r="B100" s="206"/>
      <c r="C100" s="207"/>
      <c r="D100" s="207"/>
      <c r="E100" s="207"/>
      <c r="F100" s="207"/>
      <c r="G100" s="207"/>
      <c r="I100" s="19"/>
    </row>
    <row r="101" spans="2:13" s="85" customFormat="1" ht="21" customHeight="1" thickBot="1">
      <c r="B101" s="43" t="s">
        <v>146</v>
      </c>
      <c r="C101" s="44">
        <v>122878</v>
      </c>
      <c r="D101" s="44">
        <v>104444.11624446181</v>
      </c>
      <c r="E101" s="44">
        <v>124039</v>
      </c>
      <c r="F101" s="44">
        <v>117622</v>
      </c>
      <c r="G101" s="541">
        <v>127778</v>
      </c>
      <c r="I101" s="19"/>
    </row>
    <row r="102" spans="2:13" s="85" customFormat="1" ht="21" customHeight="1">
      <c r="B102" s="69"/>
      <c r="C102" s="89"/>
      <c r="D102" s="89"/>
      <c r="E102" s="89"/>
      <c r="F102" s="89"/>
      <c r="G102" s="89"/>
      <c r="M102" s="19"/>
    </row>
    <row r="103" spans="2:13" s="90" customFormat="1" ht="15">
      <c r="B103" s="91" t="s">
        <v>145</v>
      </c>
      <c r="C103" s="402"/>
      <c r="D103" s="402"/>
      <c r="E103" s="402"/>
      <c r="F103" s="402"/>
      <c r="G103" s="402"/>
      <c r="H103" s="402"/>
    </row>
    <row r="104" spans="2:13" s="92" customFormat="1" ht="16">
      <c r="B104" s="91" t="s">
        <v>261</v>
      </c>
      <c r="C104" s="403"/>
      <c r="D104" s="403"/>
      <c r="E104" s="403"/>
      <c r="F104" s="404"/>
      <c r="G104" s="404"/>
      <c r="H104" s="404"/>
      <c r="I104" s="94"/>
      <c r="J104" s="93"/>
      <c r="M104" s="37"/>
    </row>
    <row r="105" spans="2:13" s="95" customFormat="1" ht="16">
      <c r="B105" s="91" t="s">
        <v>260</v>
      </c>
      <c r="C105" s="97"/>
      <c r="D105" s="97"/>
      <c r="E105" s="97"/>
      <c r="F105" s="97"/>
      <c r="G105" s="97"/>
      <c r="H105" s="97"/>
      <c r="J105" s="96"/>
      <c r="M105" s="37"/>
    </row>
    <row r="106" spans="2:13" ht="5.25" customHeight="1">
      <c r="B106" s="681"/>
      <c r="C106" s="681"/>
      <c r="D106" s="681"/>
      <c r="E106" s="681"/>
      <c r="F106" s="681"/>
      <c r="G106" s="681"/>
      <c r="H106" s="681"/>
      <c r="I106" s="681"/>
      <c r="J106" s="681"/>
    </row>
    <row r="107" spans="2:13" ht="39" customHeight="1">
      <c r="B107" s="91" t="s">
        <v>265</v>
      </c>
      <c r="C107" s="405"/>
      <c r="D107" s="405"/>
      <c r="E107" s="405"/>
      <c r="F107" s="405"/>
      <c r="G107" s="405"/>
      <c r="H107" s="405"/>
      <c r="I107" s="91"/>
      <c r="J107" s="91"/>
    </row>
    <row r="108" spans="2:13" ht="21" customHeight="1">
      <c r="B108" s="681"/>
      <c r="C108" s="681"/>
      <c r="D108" s="681"/>
      <c r="E108" s="681"/>
      <c r="F108" s="681"/>
      <c r="G108" s="681"/>
      <c r="H108" s="681"/>
      <c r="I108" s="681"/>
    </row>
    <row r="109" spans="2:13" ht="42" customHeight="1">
      <c r="B109" s="681"/>
      <c r="C109" s="681"/>
      <c r="D109" s="681"/>
      <c r="E109" s="681"/>
      <c r="F109" s="681"/>
      <c r="G109" s="681"/>
      <c r="H109" s="681"/>
      <c r="I109" s="681"/>
    </row>
    <row r="113" spans="2:2">
      <c r="B113" s="41"/>
    </row>
  </sheetData>
  <mergeCells count="4">
    <mergeCell ref="B109:I109"/>
    <mergeCell ref="B6:D6"/>
    <mergeCell ref="B108:I108"/>
    <mergeCell ref="B106:J106"/>
  </mergeCells>
  <phoneticPr fontId="247" type="noConversion"/>
  <hyperlinks>
    <hyperlink ref="B53" location="_ftn1" display="_ftn1" xr:uid="{00000000-0004-0000-0400-000000000000}"/>
  </hyperlinks>
  <pageMargins left="0.23622047244094491" right="0.23622047244094491" top="0.74803149606299213" bottom="0.74803149606299213" header="0.31496062992125984" footer="0.31496062992125984"/>
  <pageSetup scale="36"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9"/>
  <sheetViews>
    <sheetView showGridLines="0" zoomScale="55" zoomScaleNormal="55" zoomScaleSheetLayoutView="55" zoomScalePageLayoutView="50" workbookViewId="0">
      <selection activeCell="C22" sqref="C22"/>
    </sheetView>
  </sheetViews>
  <sheetFormatPr defaultColWidth="9.1796875" defaultRowHeight="18"/>
  <cols>
    <col min="1" max="1" width="3.453125" style="74" customWidth="1"/>
    <col min="2" max="2" width="83.453125" style="74" customWidth="1"/>
    <col min="3" max="8" width="20.81640625" style="76" customWidth="1"/>
    <col min="9" max="10" width="12.453125" style="76" customWidth="1"/>
    <col min="11" max="11" width="5.453125" style="74" customWidth="1"/>
    <col min="12" max="12" width="2.453125" style="74" customWidth="1"/>
    <col min="13" max="16384" width="9.1796875" style="74"/>
  </cols>
  <sheetData>
    <row r="2" spans="2:12" s="69" customFormat="1" ht="17.5">
      <c r="C2" s="70"/>
      <c r="D2" s="70"/>
      <c r="E2" s="70"/>
      <c r="F2" s="70"/>
      <c r="G2" s="70"/>
      <c r="H2" s="70"/>
      <c r="I2" s="70"/>
      <c r="J2" s="70"/>
    </row>
    <row r="3" spans="2:12" s="69" customFormat="1" ht="55" customHeight="1">
      <c r="C3" s="70"/>
      <c r="D3" s="70"/>
      <c r="E3" s="70"/>
      <c r="F3" s="70"/>
      <c r="G3" s="70"/>
      <c r="H3" s="70"/>
      <c r="I3" s="70"/>
      <c r="J3" s="70"/>
    </row>
    <row r="4" spans="2:12" s="69" customFormat="1" ht="22" customHeight="1" thickBot="1">
      <c r="B4" s="71" t="s">
        <v>147</v>
      </c>
      <c r="C4" s="72"/>
      <c r="D4" s="72"/>
      <c r="E4" s="72"/>
      <c r="F4" s="72"/>
      <c r="G4" s="72"/>
      <c r="H4" s="299"/>
      <c r="I4" s="299"/>
      <c r="J4" s="299"/>
      <c r="K4" s="299"/>
    </row>
    <row r="5" spans="2:12" s="79" customFormat="1" ht="8.25" customHeight="1" thickTop="1">
      <c r="B5" s="74"/>
      <c r="C5" s="74"/>
      <c r="D5" s="74"/>
      <c r="E5" s="74"/>
      <c r="F5" s="74"/>
      <c r="G5" s="74"/>
      <c r="H5" s="74"/>
      <c r="I5" s="300"/>
      <c r="J5" s="300"/>
      <c r="K5" s="300"/>
      <c r="L5" s="19"/>
    </row>
    <row r="6" spans="2:12" s="79" customFormat="1" ht="23.25" customHeight="1" thickBot="1">
      <c r="B6" s="329" t="s">
        <v>341</v>
      </c>
      <c r="C6" s="378">
        <v>2021</v>
      </c>
      <c r="D6" s="378">
        <v>2022</v>
      </c>
      <c r="E6" s="378">
        <v>2023</v>
      </c>
      <c r="F6" s="378">
        <v>2024</v>
      </c>
      <c r="G6" s="378">
        <v>2025</v>
      </c>
      <c r="H6" s="378">
        <v>2026</v>
      </c>
      <c r="I6" s="244"/>
    </row>
    <row r="7" spans="2:12" s="79" customFormat="1" ht="21" customHeight="1">
      <c r="B7" s="104"/>
      <c r="C7" s="77"/>
      <c r="D7" s="77"/>
      <c r="E7" s="77"/>
      <c r="F7" s="77"/>
      <c r="G7" s="77"/>
      <c r="H7" s="77"/>
      <c r="I7" s="244"/>
    </row>
    <row r="8" spans="2:12" s="79" customFormat="1" ht="21" customHeight="1" thickBot="1">
      <c r="B8" s="106" t="s">
        <v>241</v>
      </c>
      <c r="C8" s="478" t="s">
        <v>334</v>
      </c>
      <c r="D8" s="478" t="s">
        <v>329</v>
      </c>
      <c r="E8" s="478" t="s">
        <v>336</v>
      </c>
      <c r="F8" s="478" t="s">
        <v>317</v>
      </c>
      <c r="G8" s="478" t="s">
        <v>339</v>
      </c>
      <c r="H8" s="478" t="s">
        <v>340</v>
      </c>
      <c r="I8" s="244"/>
    </row>
    <row r="9" spans="2:12" s="79" customFormat="1" ht="9" customHeight="1">
      <c r="B9" s="105"/>
      <c r="C9" s="479"/>
      <c r="D9" s="479"/>
      <c r="E9" s="479"/>
      <c r="F9" s="480"/>
      <c r="G9" s="480"/>
      <c r="H9" s="480"/>
      <c r="I9" s="244"/>
    </row>
    <row r="10" spans="2:12" s="79" customFormat="1" ht="21" customHeight="1">
      <c r="B10" s="74" t="s">
        <v>301</v>
      </c>
      <c r="C10" s="616" t="s">
        <v>334</v>
      </c>
      <c r="D10" s="616" t="s">
        <v>342</v>
      </c>
      <c r="E10" s="616" t="s">
        <v>309</v>
      </c>
      <c r="F10" s="616" t="s">
        <v>316</v>
      </c>
      <c r="G10" s="619" t="s">
        <v>338</v>
      </c>
      <c r="H10" s="619" t="s">
        <v>287</v>
      </c>
      <c r="I10" s="244"/>
    </row>
    <row r="11" spans="2:12" s="79" customFormat="1" ht="21" customHeight="1">
      <c r="B11" s="83" t="s">
        <v>325</v>
      </c>
      <c r="C11" s="616" t="s">
        <v>287</v>
      </c>
      <c r="D11" s="616" t="s">
        <v>329</v>
      </c>
      <c r="E11" s="616" t="s">
        <v>335</v>
      </c>
      <c r="F11" s="616" t="s">
        <v>313</v>
      </c>
      <c r="G11" s="616" t="s">
        <v>337</v>
      </c>
      <c r="H11" s="616" t="s">
        <v>340</v>
      </c>
      <c r="I11" s="244"/>
    </row>
    <row r="12" spans="2:12">
      <c r="C12" s="77"/>
      <c r="D12" s="77"/>
      <c r="E12" s="77"/>
      <c r="F12" s="77"/>
      <c r="G12" s="77"/>
      <c r="H12" s="540"/>
    </row>
    <row r="13" spans="2:12" s="79" customFormat="1" ht="21" customHeight="1">
      <c r="C13" s="415"/>
      <c r="D13" s="415"/>
      <c r="E13" s="415"/>
      <c r="F13" s="415"/>
      <c r="G13" s="415"/>
      <c r="H13" s="560"/>
    </row>
    <row r="14" spans="2:12" ht="5.25" customHeight="1">
      <c r="C14" s="74"/>
      <c r="D14" s="74"/>
      <c r="E14" s="74"/>
      <c r="F14" s="74"/>
      <c r="G14" s="74"/>
      <c r="H14" s="74"/>
    </row>
    <row r="15" spans="2:12" ht="102" customHeight="1">
      <c r="B15" s="683" t="s">
        <v>332</v>
      </c>
      <c r="C15" s="683"/>
      <c r="D15" s="683"/>
      <c r="E15" s="683"/>
      <c r="F15" s="683"/>
      <c r="G15" s="683"/>
      <c r="H15" s="683"/>
    </row>
    <row r="16" spans="2:12" ht="21" customHeight="1">
      <c r="B16" s="618"/>
    </row>
    <row r="17" spans="2:5" ht="42" customHeight="1">
      <c r="B17" s="618"/>
      <c r="E17" s="593"/>
    </row>
    <row r="18" spans="2:5">
      <c r="E18" s="593"/>
    </row>
    <row r="19" spans="2:5">
      <c r="C19" s="593"/>
      <c r="D19" s="593"/>
    </row>
  </sheetData>
  <mergeCells count="1">
    <mergeCell ref="B15:H15"/>
  </mergeCells>
  <phoneticPr fontId="247" type="noConversion"/>
  <pageMargins left="0.28000000000000003" right="0.19" top="0.75" bottom="0.75" header="0.3" footer="0.3"/>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K26"/>
  <sheetViews>
    <sheetView showGridLines="0" tabSelected="1" zoomScale="120" zoomScaleNormal="120" workbookViewId="0">
      <selection activeCell="B14" sqref="B14"/>
    </sheetView>
  </sheetViews>
  <sheetFormatPr defaultColWidth="8.81640625" defaultRowHeight="12.5"/>
  <cols>
    <col min="1" max="1" width="2.453125" customWidth="1"/>
    <col min="2" max="2" width="35.453125" customWidth="1"/>
    <col min="3" max="3" width="25.1796875" customWidth="1"/>
    <col min="4" max="4" width="13.453125" customWidth="1"/>
    <col min="5" max="5" width="2" customWidth="1"/>
    <col min="6" max="6" width="11.453125" customWidth="1"/>
  </cols>
  <sheetData>
    <row r="9" spans="2:5" ht="16">
      <c r="B9" s="113" t="s">
        <v>216</v>
      </c>
      <c r="C9" s="113" t="s">
        <v>279</v>
      </c>
      <c r="D9" s="114"/>
    </row>
    <row r="10" spans="2:5" ht="17.5">
      <c r="B10" s="111" t="s">
        <v>217</v>
      </c>
      <c r="C10" s="116" t="s">
        <v>214</v>
      </c>
      <c r="D10" s="612">
        <v>0.503023</v>
      </c>
      <c r="E10" s="6"/>
    </row>
    <row r="11" spans="2:5" ht="17.5">
      <c r="B11" s="111" t="s">
        <v>218</v>
      </c>
      <c r="C11" s="115" t="s">
        <v>215</v>
      </c>
      <c r="D11" s="613">
        <v>0.72</v>
      </c>
      <c r="E11" s="7"/>
    </row>
    <row r="12" spans="2:5" ht="17.5">
      <c r="B12" s="112" t="s">
        <v>229</v>
      </c>
      <c r="C12" s="114" t="s">
        <v>278</v>
      </c>
      <c r="D12" s="614">
        <v>0.92800000000000005</v>
      </c>
      <c r="E12" s="7"/>
    </row>
    <row r="13" spans="2:5" ht="17.5">
      <c r="B13" s="111" t="s">
        <v>230</v>
      </c>
      <c r="C13" s="116" t="s">
        <v>219</v>
      </c>
      <c r="D13" s="612">
        <v>0.95499999999999996</v>
      </c>
      <c r="E13" s="7"/>
    </row>
    <row r="14" spans="2:5" ht="17.5">
      <c r="B14" s="111" t="s">
        <v>345</v>
      </c>
      <c r="C14" s="116" t="s">
        <v>346</v>
      </c>
      <c r="D14" s="612">
        <v>0.753</v>
      </c>
      <c r="E14" s="7"/>
    </row>
    <row r="15" spans="2:5" ht="17.5">
      <c r="B15" s="112" t="s">
        <v>231</v>
      </c>
      <c r="C15" s="116" t="s">
        <v>220</v>
      </c>
      <c r="D15" s="612">
        <v>0.90959999999999996</v>
      </c>
      <c r="E15" s="7"/>
    </row>
    <row r="16" spans="2:5" ht="17.5">
      <c r="B16" s="111" t="s">
        <v>232</v>
      </c>
      <c r="C16" s="117" t="s">
        <v>221</v>
      </c>
      <c r="D16" s="615">
        <v>1</v>
      </c>
      <c r="E16" s="7"/>
    </row>
    <row r="17" spans="2:11" ht="17.5">
      <c r="B17" s="8"/>
      <c r="C17" s="5"/>
      <c r="D17" s="529"/>
      <c r="E17" s="7"/>
    </row>
    <row r="18" spans="2:11" ht="13.5">
      <c r="B18" s="683" t="s">
        <v>343</v>
      </c>
      <c r="C18" s="683"/>
      <c r="D18" s="683"/>
      <c r="E18" s="683"/>
      <c r="F18" s="683"/>
      <c r="G18" s="683"/>
    </row>
    <row r="19" spans="2:11" ht="13.5">
      <c r="B19" s="642" t="s">
        <v>347</v>
      </c>
      <c r="C19" s="301"/>
    </row>
    <row r="20" spans="2:11">
      <c r="C20" s="617"/>
      <c r="D20" s="617"/>
      <c r="E20" s="617"/>
      <c r="F20" s="617"/>
      <c r="G20" s="617"/>
      <c r="H20" s="617"/>
      <c r="I20" s="617"/>
      <c r="J20" s="617"/>
      <c r="K20" s="617"/>
    </row>
    <row r="21" spans="2:11">
      <c r="C21" s="617"/>
      <c r="D21" s="617"/>
      <c r="E21" s="617"/>
      <c r="F21" s="617"/>
      <c r="G21" s="617"/>
      <c r="H21" s="617"/>
      <c r="I21" s="617"/>
      <c r="J21" s="617"/>
      <c r="K21" s="617"/>
    </row>
    <row r="22" spans="2:11">
      <c r="C22" s="617"/>
      <c r="D22" s="617"/>
      <c r="E22" s="617"/>
      <c r="F22" s="617"/>
      <c r="G22" s="617"/>
      <c r="H22" s="617"/>
      <c r="I22" s="617"/>
      <c r="J22" s="617"/>
      <c r="K22" s="617"/>
    </row>
    <row r="23" spans="2:11">
      <c r="C23" s="617"/>
      <c r="D23" s="617"/>
      <c r="E23" s="617"/>
      <c r="F23" s="617"/>
      <c r="G23" s="617"/>
      <c r="H23" s="617"/>
      <c r="I23" s="617"/>
      <c r="J23" s="617"/>
      <c r="K23" s="617"/>
    </row>
    <row r="24" spans="2:11">
      <c r="C24" s="617"/>
      <c r="D24" s="617"/>
      <c r="E24" s="617"/>
      <c r="F24" s="617"/>
      <c r="G24" s="617"/>
      <c r="H24" s="617"/>
      <c r="I24" s="617"/>
      <c r="J24" s="617"/>
      <c r="K24" s="617"/>
    </row>
    <row r="25" spans="2:11">
      <c r="C25" s="617"/>
      <c r="D25" s="617"/>
      <c r="E25" s="617"/>
      <c r="F25" s="617"/>
      <c r="G25" s="617"/>
      <c r="H25" s="617"/>
      <c r="I25" s="617"/>
      <c r="J25" s="617"/>
      <c r="K25" s="617"/>
    </row>
    <row r="26" spans="2:11">
      <c r="C26" s="617"/>
      <c r="D26" s="617"/>
      <c r="E26" s="617"/>
      <c r="F26" s="617"/>
      <c r="G26" s="617"/>
      <c r="H26" s="617"/>
      <c r="I26" s="617"/>
      <c r="J26" s="617"/>
      <c r="K26" s="617"/>
    </row>
  </sheetData>
  <mergeCells count="1">
    <mergeCell ref="B18:G18"/>
  </mergeCells>
  <hyperlinks>
    <hyperlink ref="B10" location="Asset_MTS!A1" display="Asset_MTS!A1" xr:uid="{00000000-0004-0000-0600-000000000000}"/>
    <hyperlink ref="B11" location="Asset_Segezha!A1" display="Asset_Segezha!A1" xr:uid="{00000000-0004-0000-0600-000001000000}"/>
    <hyperlink ref="B12" location="'Asset_Agroholding Steppe'!A1" display="'Asset_Agroholding Steppe'!A1" xr:uid="{00000000-0004-0000-0600-000002000000}"/>
    <hyperlink ref="B13" location="Asset_Medsi!A1" display="Asset_Medsi!A1" xr:uid="{00000000-0004-0000-0600-000003000000}"/>
    <hyperlink ref="B15" location="'Asset_BPGC '!A1" display="'Asset_BPGC '!A1" xr:uid="{00000000-0004-0000-0600-000004000000}"/>
    <hyperlink ref="B16" location="Asset_Hospitality!A1" display="Asset_Hospitality!A1" xr:uid="{00000000-0004-0000-0600-000005000000}"/>
    <hyperlink ref="B14" location="'Asset_Binnopharm Group'!Область_печати" display="Asset_Binnopharm Group" xr:uid="{67410D08-6C92-4A51-8845-3E1D97B43077}"/>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AD43"/>
  <sheetViews>
    <sheetView showGridLines="0" zoomScale="40" zoomScaleNormal="40" zoomScaleSheetLayoutView="55" zoomScalePageLayoutView="50" workbookViewId="0">
      <selection activeCell="T17" sqref="T17"/>
    </sheetView>
  </sheetViews>
  <sheetFormatPr defaultColWidth="9.1796875" defaultRowHeight="18"/>
  <cols>
    <col min="1" max="1" width="3.453125" style="74" customWidth="1"/>
    <col min="2" max="2" width="97.81640625" style="74" customWidth="1"/>
    <col min="3" max="3" width="14.81640625" style="76" hidden="1" customWidth="1"/>
    <col min="4" max="4" width="16.453125" style="76" hidden="1" customWidth="1"/>
    <col min="5" max="9" width="14.81640625" style="76" hidden="1" customWidth="1"/>
    <col min="10" max="11" width="13.81640625" style="76" hidden="1" customWidth="1"/>
    <col min="12" max="14" width="15.1796875" style="76" hidden="1" customWidth="1"/>
    <col min="15" max="20" width="15.1796875" style="76" customWidth="1"/>
    <col min="21" max="21" width="5.453125" style="74" customWidth="1"/>
    <col min="22" max="22" width="100.453125" style="74" customWidth="1"/>
    <col min="23" max="23" width="14.453125" style="74" customWidth="1"/>
    <col min="24" max="25" width="17.453125" style="74" customWidth="1"/>
    <col min="26" max="26" width="16.1796875" style="74" bestFit="1" customWidth="1"/>
    <col min="27" max="27" width="16.1796875" style="74" customWidth="1"/>
    <col min="28" max="28" width="2.453125" style="74" customWidth="1"/>
    <col min="29" max="16384" width="9.1796875" style="74"/>
  </cols>
  <sheetData>
    <row r="2" spans="2:30" s="69" customFormat="1" ht="17.5">
      <c r="C2" s="70"/>
      <c r="D2" s="70"/>
      <c r="E2" s="70"/>
      <c r="F2" s="70"/>
      <c r="G2" s="70"/>
      <c r="H2" s="70"/>
      <c r="I2" s="70"/>
      <c r="J2" s="70"/>
      <c r="K2" s="70"/>
      <c r="L2" s="70"/>
      <c r="M2" s="70"/>
      <c r="N2" s="70"/>
      <c r="O2" s="70"/>
      <c r="P2" s="70"/>
      <c r="Q2" s="70"/>
      <c r="R2" s="70"/>
      <c r="S2" s="70"/>
      <c r="T2" s="70"/>
    </row>
    <row r="3" spans="2:30" s="69" customFormat="1" ht="55" customHeight="1">
      <c r="C3" s="70"/>
      <c r="D3" s="70"/>
      <c r="E3" s="70"/>
      <c r="F3" s="70"/>
      <c r="G3" s="70"/>
      <c r="H3" s="70"/>
      <c r="I3" s="70"/>
      <c r="J3" s="70"/>
      <c r="K3" s="70"/>
      <c r="L3" s="70"/>
      <c r="M3" s="70"/>
      <c r="N3" s="70"/>
      <c r="O3" s="70"/>
      <c r="P3" s="70"/>
      <c r="Q3" s="70"/>
      <c r="R3" s="70"/>
      <c r="S3" s="70"/>
      <c r="T3" s="70"/>
    </row>
    <row r="4" spans="2:30" s="69" customFormat="1" ht="18.5" thickBot="1">
      <c r="B4" s="71" t="s">
        <v>34</v>
      </c>
      <c r="C4" s="72"/>
      <c r="D4" s="72"/>
      <c r="E4" s="72"/>
      <c r="F4" s="72"/>
      <c r="G4" s="72"/>
      <c r="H4" s="72"/>
      <c r="I4" s="72"/>
      <c r="J4" s="72"/>
      <c r="K4" s="72"/>
      <c r="L4" s="72"/>
      <c r="M4" s="72"/>
      <c r="N4" s="72"/>
      <c r="O4" s="72"/>
      <c r="P4" s="72"/>
      <c r="Q4" s="72"/>
      <c r="R4" s="72"/>
      <c r="S4" s="72"/>
      <c r="T4" s="72"/>
      <c r="U4" s="72"/>
      <c r="V4" s="73"/>
      <c r="W4" s="72"/>
      <c r="X4" s="72"/>
      <c r="Y4" s="72"/>
      <c r="Z4" s="72"/>
      <c r="AA4" s="299"/>
    </row>
    <row r="5" spans="2:30" ht="20" thickTop="1">
      <c r="B5" s="75"/>
    </row>
    <row r="6" spans="2:30" ht="19.5">
      <c r="B6" s="684" t="s">
        <v>31</v>
      </c>
      <c r="C6" s="684"/>
      <c r="D6" s="684"/>
      <c r="E6" s="684"/>
      <c r="F6" s="684"/>
      <c r="G6" s="684"/>
      <c r="H6" s="684"/>
      <c r="I6" s="684"/>
      <c r="J6" s="332"/>
      <c r="K6" s="332"/>
      <c r="L6" s="332"/>
      <c r="M6" s="451"/>
      <c r="N6" s="496"/>
      <c r="O6" s="519"/>
      <c r="P6" s="526"/>
      <c r="Q6" s="439"/>
      <c r="R6" s="545"/>
      <c r="S6" s="545"/>
      <c r="T6" s="545"/>
      <c r="U6" s="88"/>
      <c r="V6" s="684" t="s">
        <v>242</v>
      </c>
      <c r="W6" s="684"/>
      <c r="X6" s="684"/>
      <c r="Y6" s="684"/>
      <c r="Z6" s="684"/>
      <c r="AA6" s="545"/>
    </row>
    <row r="7" spans="2:30" ht="8.25" customHeight="1"/>
    <row r="8" spans="2:30" ht="9" customHeight="1"/>
    <row r="9" spans="2:30"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590" t="s">
        <v>327</v>
      </c>
      <c r="T9" s="590" t="s">
        <v>333</v>
      </c>
      <c r="U9" s="77"/>
      <c r="V9" s="77"/>
      <c r="W9" s="378">
        <v>2016</v>
      </c>
      <c r="X9" s="378">
        <v>2017</v>
      </c>
      <c r="Y9" s="378">
        <v>2018</v>
      </c>
      <c r="Z9" s="378">
        <v>2019</v>
      </c>
      <c r="AA9" s="378">
        <v>2020</v>
      </c>
    </row>
    <row r="10" spans="2:30" ht="6.75" customHeight="1">
      <c r="C10" s="77"/>
      <c r="D10" s="77"/>
      <c r="E10" s="77"/>
      <c r="F10" s="77"/>
      <c r="G10" s="77"/>
      <c r="H10" s="77"/>
      <c r="I10" s="77"/>
      <c r="J10" s="77"/>
      <c r="K10" s="77"/>
      <c r="L10" s="77"/>
      <c r="M10" s="77"/>
      <c r="N10" s="77"/>
      <c r="O10" s="77"/>
      <c r="P10" s="77"/>
      <c r="Q10" s="77"/>
      <c r="R10" s="77"/>
      <c r="S10" s="385"/>
      <c r="T10" s="385"/>
      <c r="U10" s="77"/>
      <c r="V10" s="77"/>
      <c r="W10" s="77"/>
      <c r="X10" s="77"/>
      <c r="Y10" s="77"/>
      <c r="Z10" s="77"/>
      <c r="AA10" s="77"/>
    </row>
    <row r="11" spans="2:30" s="78" customFormat="1">
      <c r="B11" s="128" t="s">
        <v>11</v>
      </c>
      <c r="C11" s="129">
        <v>104683</v>
      </c>
      <c r="D11" s="129">
        <v>106837</v>
      </c>
      <c r="E11" s="129">
        <v>114566</v>
      </c>
      <c r="F11" s="129">
        <v>116823</v>
      </c>
      <c r="G11" s="129">
        <v>107926</v>
      </c>
      <c r="H11" s="129">
        <v>114346</v>
      </c>
      <c r="I11" s="129">
        <v>127957</v>
      </c>
      <c r="J11" s="129">
        <v>130064</v>
      </c>
      <c r="K11" s="129">
        <v>118025</v>
      </c>
      <c r="L11" s="129">
        <v>125148</v>
      </c>
      <c r="M11" s="129">
        <v>133883</v>
      </c>
      <c r="N11" s="129">
        <v>127064</v>
      </c>
      <c r="O11" s="129">
        <v>119608</v>
      </c>
      <c r="P11" s="129">
        <v>117730</v>
      </c>
      <c r="Q11" s="129">
        <v>129048</v>
      </c>
      <c r="R11" s="129">
        <v>133707</v>
      </c>
      <c r="S11" s="554">
        <v>123940</v>
      </c>
      <c r="T11" s="554">
        <v>128575</v>
      </c>
      <c r="V11" s="128" t="s">
        <v>11</v>
      </c>
      <c r="W11" s="129">
        <v>435692</v>
      </c>
      <c r="X11" s="129">
        <v>442910</v>
      </c>
      <c r="Y11" s="129">
        <v>480292</v>
      </c>
      <c r="Z11" s="129">
        <v>476106</v>
      </c>
      <c r="AA11" s="129">
        <v>494926</v>
      </c>
      <c r="AD11" s="19"/>
    </row>
    <row r="12" spans="2:30" s="79" customFormat="1">
      <c r="B12" s="238" t="s">
        <v>243</v>
      </c>
      <c r="C12" s="240">
        <v>41540</v>
      </c>
      <c r="D12" s="240">
        <v>43769</v>
      </c>
      <c r="E12" s="240">
        <v>48737</v>
      </c>
      <c r="F12" s="240">
        <v>44313</v>
      </c>
      <c r="G12" s="240">
        <v>52076</v>
      </c>
      <c r="H12" s="240">
        <v>53391</v>
      </c>
      <c r="I12" s="241">
        <v>58396</v>
      </c>
      <c r="J12" s="241">
        <v>54970</v>
      </c>
      <c r="K12" s="241">
        <v>58558</v>
      </c>
      <c r="L12" s="241">
        <v>54189</v>
      </c>
      <c r="M12" s="241">
        <v>63562</v>
      </c>
      <c r="N12" s="241">
        <v>50685</v>
      </c>
      <c r="O12" s="241">
        <v>51836</v>
      </c>
      <c r="P12" s="241">
        <v>51171</v>
      </c>
      <c r="Q12" s="241">
        <v>58804</v>
      </c>
      <c r="R12" s="241">
        <v>52097</v>
      </c>
      <c r="S12" s="554">
        <v>55425</v>
      </c>
      <c r="T12" s="554">
        <v>57069</v>
      </c>
      <c r="V12" s="238" t="s">
        <v>243</v>
      </c>
      <c r="W12" s="241">
        <v>167647</v>
      </c>
      <c r="X12" s="241">
        <v>178358</v>
      </c>
      <c r="Y12" s="241">
        <v>218833</v>
      </c>
      <c r="Z12" s="241">
        <v>211513</v>
      </c>
      <c r="AA12" s="241">
        <v>214895</v>
      </c>
      <c r="AD12" s="19"/>
    </row>
    <row r="13" spans="2:30" s="79" customFormat="1">
      <c r="B13" s="235" t="s">
        <v>244</v>
      </c>
      <c r="C13" s="242">
        <f>C12/C11</f>
        <v>0.39681705721081745</v>
      </c>
      <c r="D13" s="242">
        <f t="shared" ref="D13:F13" si="0">D12/D11</f>
        <v>0.40968016698334847</v>
      </c>
      <c r="E13" s="242">
        <f t="shared" si="0"/>
        <v>0.42540544315067297</v>
      </c>
      <c r="F13" s="242">
        <f t="shared" si="0"/>
        <v>0.37931742893094683</v>
      </c>
      <c r="G13" s="242">
        <f>G12/G11</f>
        <v>0.48251579786149768</v>
      </c>
      <c r="H13" s="242">
        <f>H12/H11</f>
        <v>0.46692494709040983</v>
      </c>
      <c r="I13" s="242">
        <f>I12/I11</f>
        <v>0.45637206248974266</v>
      </c>
      <c r="J13" s="242">
        <v>0.42299999999999999</v>
      </c>
      <c r="K13" s="242">
        <v>0.496</v>
      </c>
      <c r="L13" s="242">
        <v>0.433</v>
      </c>
      <c r="M13" s="242">
        <v>0.47499999999999998</v>
      </c>
      <c r="N13" s="242">
        <v>0.39900000000000002</v>
      </c>
      <c r="O13" s="242">
        <v>0.433</v>
      </c>
      <c r="P13" s="242">
        <v>0.435</v>
      </c>
      <c r="Q13" s="242">
        <v>0.45600000000000002</v>
      </c>
      <c r="R13" s="242">
        <v>0.39</v>
      </c>
      <c r="S13" s="266">
        <v>0.44700000000000001</v>
      </c>
      <c r="T13" s="266">
        <v>0.44400000000000001</v>
      </c>
      <c r="V13" s="83" t="s">
        <v>244</v>
      </c>
      <c r="W13" s="242">
        <f t="shared" ref="W13:X13" si="1">W12/W11</f>
        <v>0.38478328727633282</v>
      </c>
      <c r="X13" s="242">
        <f t="shared" si="1"/>
        <v>0.40269580727461562</v>
      </c>
      <c r="Y13" s="242">
        <v>0.45600000000000002</v>
      </c>
      <c r="Z13" s="242">
        <v>0.44400000000000001</v>
      </c>
      <c r="AA13" s="242">
        <v>0.434</v>
      </c>
      <c r="AD13" s="19"/>
    </row>
    <row r="14" spans="2:30" s="79" customFormat="1">
      <c r="B14" s="235" t="s">
        <v>149</v>
      </c>
      <c r="C14" s="240">
        <v>21409</v>
      </c>
      <c r="D14" s="240">
        <v>23654</v>
      </c>
      <c r="E14" s="240">
        <v>27542</v>
      </c>
      <c r="F14" s="240">
        <v>22066</v>
      </c>
      <c r="G14" s="240">
        <v>26754</v>
      </c>
      <c r="H14" s="240">
        <v>27105</v>
      </c>
      <c r="I14" s="240">
        <v>31941</v>
      </c>
      <c r="J14" s="240">
        <v>28445</v>
      </c>
      <c r="K14" s="240">
        <v>32139</v>
      </c>
      <c r="L14" s="240">
        <v>27215</v>
      </c>
      <c r="M14" s="240">
        <v>36632</v>
      </c>
      <c r="N14" s="240">
        <v>26217</v>
      </c>
      <c r="O14" s="240">
        <v>26816</v>
      </c>
      <c r="P14" s="240">
        <v>25592</v>
      </c>
      <c r="Q14" s="240">
        <v>33451</v>
      </c>
      <c r="R14" s="240">
        <v>25728</v>
      </c>
      <c r="S14" s="265">
        <v>28640</v>
      </c>
      <c r="T14" s="265">
        <v>30309</v>
      </c>
      <c r="V14" s="83" t="s">
        <v>149</v>
      </c>
      <c r="W14" s="240">
        <v>86065</v>
      </c>
      <c r="X14" s="240">
        <v>94671</v>
      </c>
      <c r="Y14" s="240">
        <v>114245</v>
      </c>
      <c r="Z14" s="240">
        <v>115235</v>
      </c>
      <c r="AA14" s="240">
        <v>112638</v>
      </c>
      <c r="AD14" s="19"/>
    </row>
    <row r="15" spans="2:30" s="79" customFormat="1">
      <c r="B15" s="235" t="s">
        <v>245</v>
      </c>
      <c r="C15" s="241">
        <v>6244</v>
      </c>
      <c r="D15" s="241">
        <v>7369</v>
      </c>
      <c r="E15" s="241">
        <v>9555</v>
      </c>
      <c r="F15" s="241">
        <v>6757</v>
      </c>
      <c r="G15" s="241">
        <v>7711</v>
      </c>
      <c r="H15" s="241">
        <v>7141</v>
      </c>
      <c r="I15" s="241">
        <v>9368</v>
      </c>
      <c r="J15" s="241">
        <v>8731</v>
      </c>
      <c r="K15" s="241">
        <v>7076</v>
      </c>
      <c r="L15" s="241">
        <v>6353</v>
      </c>
      <c r="M15" s="241">
        <v>9197</v>
      </c>
      <c r="N15" s="241">
        <v>2777</v>
      </c>
      <c r="O15" s="241">
        <v>9031</v>
      </c>
      <c r="P15" s="241">
        <v>6346</v>
      </c>
      <c r="Q15" s="241">
        <v>9436</v>
      </c>
      <c r="R15" s="241">
        <v>6940</v>
      </c>
      <c r="S15" s="554">
        <v>8090</v>
      </c>
      <c r="T15" s="554">
        <v>8616</v>
      </c>
      <c r="V15" s="83" t="s">
        <v>245</v>
      </c>
      <c r="W15" s="241">
        <v>25377</v>
      </c>
      <c r="X15" s="241">
        <v>29926</v>
      </c>
      <c r="Y15" s="241">
        <v>32951</v>
      </c>
      <c r="Z15" s="241">
        <v>25403</v>
      </c>
      <c r="AA15" s="241">
        <v>31753</v>
      </c>
      <c r="AD15" s="19"/>
    </row>
    <row r="16" spans="2:30" s="79" customFormat="1" ht="11.25" customHeight="1">
      <c r="B16" s="83"/>
      <c r="C16" s="119"/>
      <c r="D16" s="119"/>
      <c r="E16" s="243"/>
      <c r="F16" s="243"/>
      <c r="G16" s="243"/>
      <c r="H16" s="243"/>
      <c r="I16" s="240"/>
      <c r="J16" s="240"/>
      <c r="K16" s="240"/>
      <c r="L16" s="240"/>
      <c r="M16" s="240"/>
      <c r="N16" s="240"/>
      <c r="O16" s="240"/>
      <c r="P16" s="240"/>
      <c r="Q16" s="240"/>
      <c r="R16" s="240"/>
      <c r="S16" s="265"/>
      <c r="T16" s="265"/>
      <c r="V16" s="83"/>
      <c r="W16" s="119"/>
      <c r="X16" s="119"/>
      <c r="Y16" s="119"/>
      <c r="Z16" s="119"/>
      <c r="AA16" s="119"/>
      <c r="AD16" s="19"/>
    </row>
    <row r="17" spans="2:30" s="79" customFormat="1">
      <c r="B17" s="121" t="s">
        <v>189</v>
      </c>
      <c r="C17" s="119">
        <v>254.7</v>
      </c>
      <c r="D17" s="119">
        <v>262.5</v>
      </c>
      <c r="E17" s="119">
        <v>264.39999999999998</v>
      </c>
      <c r="F17" s="119">
        <v>273</v>
      </c>
      <c r="G17" s="119">
        <v>245.6</v>
      </c>
      <c r="H17" s="119">
        <v>236.5</v>
      </c>
      <c r="I17" s="119">
        <v>289.3</v>
      </c>
      <c r="J17" s="119">
        <v>300.5</v>
      </c>
      <c r="K17" s="320">
        <v>336.2</v>
      </c>
      <c r="L17" s="320">
        <v>341</v>
      </c>
      <c r="M17" s="243">
        <v>339</v>
      </c>
      <c r="N17" s="243">
        <v>321.7</v>
      </c>
      <c r="O17" s="243">
        <v>340.1</v>
      </c>
      <c r="P17" s="243">
        <v>326.10000000000002</v>
      </c>
      <c r="Q17" s="243">
        <v>349.8</v>
      </c>
      <c r="R17" s="243">
        <v>342.9</v>
      </c>
      <c r="S17" s="320">
        <v>381.8</v>
      </c>
      <c r="T17" s="243">
        <v>394.8</v>
      </c>
      <c r="V17" s="121" t="s">
        <v>153</v>
      </c>
      <c r="W17" s="119">
        <v>265.89999999999998</v>
      </c>
      <c r="X17" s="119">
        <v>273</v>
      </c>
      <c r="Y17" s="119">
        <f>I17</f>
        <v>289.3</v>
      </c>
      <c r="Z17" s="243">
        <f>Q17</f>
        <v>349.8</v>
      </c>
      <c r="AA17" s="243">
        <v>342.9</v>
      </c>
      <c r="AD17" s="19"/>
    </row>
    <row r="18" spans="2:30" s="79" customFormat="1">
      <c r="B18" s="127" t="s">
        <v>190</v>
      </c>
      <c r="C18" s="131">
        <v>11.1</v>
      </c>
      <c r="D18" s="131">
        <v>15.3</v>
      </c>
      <c r="E18" s="131">
        <v>22.3</v>
      </c>
      <c r="F18" s="131">
        <v>27.7</v>
      </c>
      <c r="G18" s="131">
        <v>18</v>
      </c>
      <c r="H18" s="131">
        <v>21.7</v>
      </c>
      <c r="I18" s="131">
        <v>21.2</v>
      </c>
      <c r="J18" s="131">
        <v>31.1</v>
      </c>
      <c r="K18" s="263">
        <v>16.614000000000001</v>
      </c>
      <c r="L18" s="263">
        <v>22.704000000000001</v>
      </c>
      <c r="M18" s="416">
        <v>22.024999999999999</v>
      </c>
      <c r="N18" s="416">
        <v>30.393999999999998</v>
      </c>
      <c r="O18" s="416">
        <v>20.2</v>
      </c>
      <c r="P18" s="416">
        <v>20.6</v>
      </c>
      <c r="Q18" s="416">
        <v>23.4</v>
      </c>
      <c r="R18" s="416">
        <v>33.200000000000003</v>
      </c>
      <c r="S18" s="263">
        <v>29.3</v>
      </c>
      <c r="T18" s="263">
        <v>25.8</v>
      </c>
      <c r="V18" s="120" t="s">
        <v>146</v>
      </c>
      <c r="W18" s="131">
        <v>86.1</v>
      </c>
      <c r="X18" s="131">
        <v>76.400000000000006</v>
      </c>
      <c r="Y18" s="119">
        <v>92</v>
      </c>
      <c r="Z18" s="119">
        <v>91.736000000000004</v>
      </c>
      <c r="AA18" s="119">
        <v>97.4</v>
      </c>
      <c r="AD18" s="19"/>
    </row>
    <row r="19" spans="2:30" s="79" customFormat="1">
      <c r="B19" s="121" t="s">
        <v>191</v>
      </c>
      <c r="C19" s="119">
        <v>22.3</v>
      </c>
      <c r="D19" s="119">
        <v>22.5</v>
      </c>
      <c r="E19" s="119">
        <v>22.4</v>
      </c>
      <c r="F19" s="122">
        <v>24.192</v>
      </c>
      <c r="G19" s="119">
        <v>18.600000000000001</v>
      </c>
      <c r="H19" s="119">
        <v>21.1</v>
      </c>
      <c r="I19" s="119">
        <v>21.6</v>
      </c>
      <c r="J19" s="119">
        <v>23.8</v>
      </c>
      <c r="K19" s="320">
        <v>21.7</v>
      </c>
      <c r="L19" s="320">
        <v>23.178000000000001</v>
      </c>
      <c r="M19" s="243">
        <v>23.4</v>
      </c>
      <c r="N19" s="243">
        <v>24.553999999999998</v>
      </c>
      <c r="O19" s="243">
        <v>21.9</v>
      </c>
      <c r="P19" s="243">
        <v>19.82</v>
      </c>
      <c r="Q19" s="243">
        <v>20.965</v>
      </c>
      <c r="R19" s="243">
        <v>24.3</v>
      </c>
      <c r="S19" s="320">
        <v>20.9</v>
      </c>
      <c r="T19" s="320">
        <v>23.6</v>
      </c>
      <c r="V19" s="121" t="s">
        <v>163</v>
      </c>
      <c r="W19" s="119">
        <v>90.2</v>
      </c>
      <c r="X19" s="119">
        <v>91.3</v>
      </c>
      <c r="Y19" s="119">
        <v>83.9</v>
      </c>
      <c r="Z19" s="119">
        <v>88.305000000000007</v>
      </c>
      <c r="AA19" s="119">
        <v>86.1</v>
      </c>
      <c r="AD19" s="19"/>
    </row>
    <row r="20" spans="2:30" s="79" customFormat="1">
      <c r="B20" s="85"/>
      <c r="C20" s="89"/>
      <c r="D20" s="89"/>
      <c r="E20" s="89"/>
      <c r="F20" s="89"/>
      <c r="G20" s="89"/>
      <c r="H20" s="89"/>
      <c r="I20" s="89"/>
      <c r="J20" s="89"/>
      <c r="K20" s="89"/>
      <c r="L20" s="89"/>
      <c r="M20" s="89"/>
      <c r="N20" s="89"/>
      <c r="O20" s="89"/>
      <c r="P20" s="89"/>
      <c r="Q20" s="89"/>
      <c r="R20" s="89"/>
      <c r="S20" s="89"/>
      <c r="T20" s="89"/>
      <c r="V20" s="85"/>
      <c r="W20" s="89"/>
      <c r="X20" s="89"/>
      <c r="Y20" s="89"/>
      <c r="Z20" s="89"/>
      <c r="AA20" s="89"/>
      <c r="AD20" s="19"/>
    </row>
    <row r="21" spans="2:30" s="79" customFormat="1">
      <c r="B21" s="123"/>
      <c r="C21" s="77"/>
      <c r="D21" s="77"/>
      <c r="E21" s="77"/>
      <c r="F21" s="77"/>
      <c r="G21" s="77"/>
      <c r="H21" s="77"/>
      <c r="I21" s="77"/>
      <c r="J21" s="77"/>
      <c r="K21" s="77"/>
      <c r="L21" s="77"/>
      <c r="M21" s="77"/>
      <c r="N21" s="77"/>
      <c r="O21" s="77"/>
      <c r="P21" s="77"/>
      <c r="Q21" s="77"/>
      <c r="R21" s="77"/>
      <c r="S21" s="77"/>
      <c r="T21" s="77"/>
      <c r="V21" s="87"/>
      <c r="W21" s="386"/>
      <c r="X21" s="386"/>
      <c r="Y21" s="386"/>
      <c r="Z21" s="386"/>
      <c r="AA21" s="386"/>
      <c r="AB21" s="81"/>
      <c r="AD21" s="19"/>
    </row>
    <row r="22" spans="2:30" s="79" customFormat="1">
      <c r="B22" s="123"/>
      <c r="C22" s="77"/>
      <c r="D22" s="77"/>
      <c r="E22" s="77"/>
      <c r="F22" s="77"/>
      <c r="G22" s="77"/>
      <c r="H22" s="77"/>
      <c r="I22" s="77"/>
      <c r="J22" s="77"/>
      <c r="K22" s="77"/>
      <c r="L22" s="77"/>
      <c r="M22" s="77"/>
      <c r="N22" s="77"/>
      <c r="O22" s="77"/>
      <c r="P22" s="77"/>
      <c r="Q22" s="77"/>
      <c r="R22" s="77"/>
      <c r="S22" s="77"/>
      <c r="T22" s="77"/>
      <c r="V22" s="87"/>
      <c r="W22" s="386"/>
      <c r="X22" s="386"/>
      <c r="Y22" s="386"/>
      <c r="Z22" s="386"/>
      <c r="AA22" s="386"/>
      <c r="AB22" s="81"/>
      <c r="AD22" s="19"/>
    </row>
    <row r="23" spans="2:30" s="79" customFormat="1" ht="18.5" thickBot="1">
      <c r="B23" s="74"/>
      <c r="C23" s="378" t="s">
        <v>5</v>
      </c>
      <c r="D23" s="378" t="s">
        <v>6</v>
      </c>
      <c r="E23" s="378" t="s">
        <v>7</v>
      </c>
      <c r="F23" s="378" t="s">
        <v>8</v>
      </c>
      <c r="G23" s="378" t="s">
        <v>9</v>
      </c>
      <c r="H23" s="378" t="s">
        <v>10</v>
      </c>
      <c r="I23" s="378" t="s">
        <v>182</v>
      </c>
      <c r="J23" s="378" t="s">
        <v>239</v>
      </c>
      <c r="K23" s="378" t="s">
        <v>270</v>
      </c>
      <c r="L23" s="378" t="s">
        <v>275</v>
      </c>
      <c r="M23" s="378" t="s">
        <v>283</v>
      </c>
      <c r="N23" s="378" t="s">
        <v>284</v>
      </c>
      <c r="O23" s="378" t="s">
        <v>288</v>
      </c>
      <c r="P23" s="378" t="s">
        <v>308</v>
      </c>
      <c r="Q23" s="378" t="s">
        <v>312</v>
      </c>
      <c r="R23" s="378" t="s">
        <v>314</v>
      </c>
      <c r="S23" s="378" t="s">
        <v>327</v>
      </c>
      <c r="T23" s="590" t="s">
        <v>333</v>
      </c>
      <c r="V23" s="87"/>
      <c r="W23" s="378">
        <v>2016</v>
      </c>
      <c r="X23" s="378">
        <v>2017</v>
      </c>
      <c r="Y23" s="378">
        <v>2018</v>
      </c>
      <c r="Z23" s="378">
        <v>2019</v>
      </c>
      <c r="AA23" s="378">
        <v>2020</v>
      </c>
      <c r="AC23" s="81"/>
      <c r="AD23" s="19"/>
    </row>
    <row r="24" spans="2:30" s="81" customFormat="1" ht="5.25" customHeight="1">
      <c r="B24" s="87"/>
      <c r="C24" s="381"/>
      <c r="D24" s="381"/>
      <c r="E24" s="381"/>
      <c r="F24" s="381"/>
      <c r="G24" s="381"/>
      <c r="H24" s="381"/>
      <c r="I24" s="381"/>
      <c r="J24" s="381"/>
      <c r="K24" s="381"/>
      <c r="L24" s="381"/>
      <c r="M24" s="381"/>
      <c r="N24" s="381"/>
      <c r="O24" s="381"/>
      <c r="P24" s="381"/>
      <c r="Q24" s="381"/>
      <c r="R24" s="381"/>
      <c r="S24" s="381"/>
      <c r="T24" s="381"/>
      <c r="V24" s="87"/>
      <c r="W24" s="386"/>
      <c r="X24" s="386"/>
      <c r="Y24" s="386"/>
      <c r="Z24" s="386"/>
      <c r="AA24" s="386"/>
      <c r="AC24" s="74"/>
      <c r="AD24" s="125"/>
    </row>
    <row r="25" spans="2:30" ht="18.5" thickBot="1">
      <c r="B25" s="106" t="s">
        <v>212</v>
      </c>
      <c r="C25" s="349"/>
      <c r="D25" s="349"/>
      <c r="E25" s="349"/>
      <c r="F25" s="349"/>
      <c r="G25" s="349"/>
      <c r="H25" s="349"/>
      <c r="I25" s="349"/>
      <c r="J25" s="349"/>
      <c r="K25" s="349"/>
      <c r="L25" s="349"/>
      <c r="M25" s="349"/>
      <c r="N25" s="349"/>
      <c r="O25" s="349"/>
      <c r="P25" s="349"/>
      <c r="Q25" s="349"/>
      <c r="R25" s="349"/>
      <c r="S25" s="349"/>
      <c r="T25" s="349"/>
      <c r="U25" s="88"/>
      <c r="V25" s="106" t="s">
        <v>212</v>
      </c>
      <c r="W25" s="349"/>
      <c r="X25" s="349"/>
      <c r="Y25" s="349"/>
      <c r="Z25" s="349"/>
      <c r="AA25" s="349"/>
      <c r="AC25" s="85"/>
      <c r="AD25" s="19"/>
    </row>
    <row r="26" spans="2:30" s="85" customFormat="1" ht="5.25" customHeight="1">
      <c r="B26" s="82"/>
      <c r="C26" s="379"/>
      <c r="D26" s="379"/>
      <c r="E26" s="379"/>
      <c r="F26" s="379"/>
      <c r="G26" s="379"/>
      <c r="H26" s="379"/>
      <c r="I26" s="379"/>
      <c r="J26" s="379"/>
      <c r="K26" s="379"/>
      <c r="L26" s="379"/>
      <c r="M26" s="379"/>
      <c r="N26" s="379"/>
      <c r="O26" s="379"/>
      <c r="P26" s="379"/>
      <c r="Q26" s="379"/>
      <c r="R26" s="379"/>
      <c r="S26" s="379"/>
      <c r="T26" s="379"/>
      <c r="U26" s="89"/>
      <c r="V26" s="82"/>
      <c r="W26" s="131"/>
      <c r="X26" s="131"/>
      <c r="Y26" s="131"/>
      <c r="Z26" s="131"/>
      <c r="AA26" s="131"/>
      <c r="AD26" s="19"/>
    </row>
    <row r="27" spans="2:30" s="85" customFormat="1">
      <c r="B27" s="98" t="s">
        <v>155</v>
      </c>
      <c r="C27" s="119"/>
      <c r="D27" s="131"/>
      <c r="E27" s="131"/>
      <c r="F27" s="131"/>
      <c r="G27" s="131"/>
      <c r="H27" s="131"/>
      <c r="I27" s="131"/>
      <c r="J27" s="416"/>
      <c r="K27" s="416"/>
      <c r="L27" s="416"/>
      <c r="M27" s="416"/>
      <c r="N27" s="416"/>
      <c r="O27" s="416"/>
      <c r="P27" s="416"/>
      <c r="Q27" s="416"/>
      <c r="R27" s="263"/>
      <c r="S27" s="263"/>
      <c r="T27" s="263"/>
      <c r="U27" s="233"/>
      <c r="V27" s="234" t="s">
        <v>155</v>
      </c>
      <c r="W27" s="416"/>
      <c r="X27" s="416"/>
      <c r="Y27" s="416"/>
      <c r="Z27" s="416"/>
      <c r="AA27" s="263"/>
      <c r="AD27" s="19"/>
    </row>
    <row r="28" spans="2:30" s="85" customFormat="1">
      <c r="B28" s="83" t="s">
        <v>267</v>
      </c>
      <c r="C28" s="119">
        <v>79</v>
      </c>
      <c r="D28" s="119">
        <v>78</v>
      </c>
      <c r="E28" s="119">
        <v>78.5</v>
      </c>
      <c r="F28" s="119">
        <v>78.3</v>
      </c>
      <c r="G28" s="119">
        <v>78.099999999999994</v>
      </c>
      <c r="H28" s="119">
        <v>78.099999999999994</v>
      </c>
      <c r="I28" s="119">
        <v>77.959999999999994</v>
      </c>
      <c r="J28" s="243">
        <v>78.010000000000005</v>
      </c>
      <c r="K28" s="243">
        <v>77.599999999999994</v>
      </c>
      <c r="L28" s="243">
        <v>78.099999999999994</v>
      </c>
      <c r="M28" s="243">
        <v>78.8</v>
      </c>
      <c r="N28" s="243">
        <v>79.099999999999994</v>
      </c>
      <c r="O28" s="243">
        <v>78.5</v>
      </c>
      <c r="P28" s="243">
        <v>77.2</v>
      </c>
      <c r="Q28" s="243">
        <v>78.2</v>
      </c>
      <c r="R28" s="324">
        <v>78.5</v>
      </c>
      <c r="S28" s="324">
        <v>78.400000000000006</v>
      </c>
      <c r="T28" s="324">
        <v>78.599999999999994</v>
      </c>
      <c r="U28" s="233"/>
      <c r="V28" s="83" t="s">
        <v>267</v>
      </c>
      <c r="W28" s="243">
        <v>80</v>
      </c>
      <c r="X28" s="243">
        <v>78.3</v>
      </c>
      <c r="Y28" s="243">
        <v>78.010000000000005</v>
      </c>
      <c r="Z28" s="243">
        <v>79.099999999999994</v>
      </c>
      <c r="AA28" s="324">
        <v>78.5</v>
      </c>
      <c r="AD28" s="19"/>
    </row>
    <row r="29" spans="2:30" s="85" customFormat="1">
      <c r="B29" s="83" t="s">
        <v>266</v>
      </c>
      <c r="C29" s="119">
        <v>87</v>
      </c>
      <c r="D29" s="119">
        <v>91.8</v>
      </c>
      <c r="E29" s="119">
        <v>91.4</v>
      </c>
      <c r="F29" s="119">
        <v>93.2</v>
      </c>
      <c r="G29" s="119">
        <v>88.2</v>
      </c>
      <c r="H29" s="119">
        <v>93.2</v>
      </c>
      <c r="I29" s="119">
        <v>91.4</v>
      </c>
      <c r="J29" s="243">
        <v>93</v>
      </c>
      <c r="K29" s="243">
        <v>87.9</v>
      </c>
      <c r="L29" s="243">
        <v>91.3</v>
      </c>
      <c r="M29" s="243">
        <v>91.6</v>
      </c>
      <c r="N29" s="243">
        <v>92.1</v>
      </c>
      <c r="O29" s="243">
        <v>88.6</v>
      </c>
      <c r="P29" s="243">
        <v>95.1</v>
      </c>
      <c r="Q29" s="243">
        <v>95.2</v>
      </c>
      <c r="R29" s="324">
        <v>96.3</v>
      </c>
      <c r="S29" s="324">
        <v>87.5</v>
      </c>
      <c r="T29" s="324">
        <v>90.5</v>
      </c>
      <c r="U29" s="236"/>
      <c r="V29" s="235" t="s">
        <v>266</v>
      </c>
      <c r="W29" s="243">
        <v>358.26</v>
      </c>
      <c r="X29" s="243">
        <v>363.40000000000003</v>
      </c>
      <c r="Y29" s="243">
        <v>365.8</v>
      </c>
      <c r="Z29" s="243">
        <v>362.9</v>
      </c>
      <c r="AA29" s="324">
        <v>375.2</v>
      </c>
      <c r="AD29" s="19"/>
    </row>
    <row r="30" spans="2:30" s="85" customFormat="1">
      <c r="B30" s="83" t="s">
        <v>156</v>
      </c>
      <c r="C30" s="390">
        <v>298222</v>
      </c>
      <c r="D30" s="390">
        <v>353719</v>
      </c>
      <c r="E30" s="390">
        <v>473707</v>
      </c>
      <c r="F30" s="390">
        <v>554170</v>
      </c>
      <c r="G30" s="390">
        <v>616816</v>
      </c>
      <c r="H30" s="390">
        <v>665208</v>
      </c>
      <c r="I30" s="390">
        <v>751864</v>
      </c>
      <c r="J30" s="417">
        <v>866118</v>
      </c>
      <c r="K30" s="417">
        <v>927772</v>
      </c>
      <c r="L30" s="417">
        <v>1009399</v>
      </c>
      <c r="M30" s="417">
        <v>1160004</v>
      </c>
      <c r="N30" s="417">
        <v>1299398</v>
      </c>
      <c r="O30" s="241">
        <v>1396821</v>
      </c>
      <c r="P30" s="241">
        <v>1449143</v>
      </c>
      <c r="Q30" s="241">
        <v>1555430</v>
      </c>
      <c r="R30" s="554">
        <v>1691894</v>
      </c>
      <c r="S30" s="554">
        <v>1692755</v>
      </c>
      <c r="T30" s="554">
        <v>1778407</v>
      </c>
      <c r="U30" s="236"/>
      <c r="V30" s="235" t="s">
        <v>156</v>
      </c>
      <c r="W30" s="417">
        <v>667898.19852916501</v>
      </c>
      <c r="X30" s="417">
        <v>1679818</v>
      </c>
      <c r="Y30" s="417">
        <v>2900006</v>
      </c>
      <c r="Z30" s="417">
        <v>4396573</v>
      </c>
      <c r="AA30" s="559">
        <v>6093288</v>
      </c>
      <c r="AC30" s="74"/>
      <c r="AD30" s="19"/>
    </row>
    <row r="31" spans="2:30" ht="8.25" customHeight="1">
      <c r="C31" s="77"/>
      <c r="D31" s="382"/>
      <c r="E31" s="382"/>
      <c r="F31" s="382"/>
      <c r="G31" s="382"/>
      <c r="H31" s="382"/>
      <c r="I31" s="382"/>
      <c r="J31" s="418"/>
      <c r="K31" s="418"/>
      <c r="L31" s="418"/>
      <c r="M31" s="418"/>
      <c r="N31" s="418"/>
      <c r="O31" s="418"/>
      <c r="P31" s="418"/>
      <c r="Q31" s="418"/>
      <c r="R31" s="510"/>
      <c r="S31" s="510"/>
      <c r="T31" s="510"/>
      <c r="U31" s="237"/>
      <c r="V31" s="237"/>
      <c r="W31" s="418"/>
      <c r="X31" s="418"/>
      <c r="Y31" s="418"/>
      <c r="Z31" s="418"/>
      <c r="AA31" s="510"/>
    </row>
    <row r="32" spans="2:30" ht="20.25" customHeight="1">
      <c r="B32" s="98" t="s">
        <v>157</v>
      </c>
      <c r="C32" s="119"/>
      <c r="D32" s="131"/>
      <c r="E32" s="131"/>
      <c r="F32" s="131"/>
      <c r="G32" s="131"/>
      <c r="H32" s="131"/>
      <c r="I32" s="89"/>
      <c r="J32" s="233"/>
      <c r="K32" s="233"/>
      <c r="L32" s="233"/>
      <c r="M32" s="233"/>
      <c r="N32" s="233"/>
      <c r="O32" s="233"/>
      <c r="P32" s="233"/>
      <c r="Q32" s="233"/>
      <c r="R32" s="384"/>
      <c r="S32" s="384"/>
      <c r="T32" s="384"/>
      <c r="U32" s="233"/>
      <c r="V32" s="234" t="s">
        <v>157</v>
      </c>
      <c r="W32" s="416"/>
      <c r="X32" s="416"/>
      <c r="Y32" s="416"/>
      <c r="Z32" s="416"/>
      <c r="AA32" s="325"/>
      <c r="AC32" s="92"/>
    </row>
    <row r="33" spans="2:30" s="92" customFormat="1">
      <c r="B33" s="83" t="s">
        <v>158</v>
      </c>
      <c r="C33" s="419">
        <v>0.498</v>
      </c>
      <c r="D33" s="419">
        <v>0.50900000000000001</v>
      </c>
      <c r="E33" s="419">
        <v>0.52100000000000002</v>
      </c>
      <c r="F33" s="419">
        <v>0.53200000000000003</v>
      </c>
      <c r="G33" s="419">
        <v>0.54100000000000004</v>
      </c>
      <c r="H33" s="419">
        <v>0.55400000000000005</v>
      </c>
      <c r="I33" s="419">
        <v>0.56999999999999995</v>
      </c>
      <c r="J33" s="420">
        <v>0.58799999999999997</v>
      </c>
      <c r="K33" s="420">
        <v>0.59799999999999998</v>
      </c>
      <c r="L33" s="420">
        <v>0.61299999999999999</v>
      </c>
      <c r="M33" s="420">
        <v>0.622</v>
      </c>
      <c r="N33" s="420">
        <v>0.629</v>
      </c>
      <c r="O33" s="420">
        <v>0.63500000000000001</v>
      </c>
      <c r="P33" s="420">
        <v>0.63700000000000001</v>
      </c>
      <c r="Q33" s="420">
        <v>0.64600000000000002</v>
      </c>
      <c r="R33" s="555">
        <v>0.65300000000000002</v>
      </c>
      <c r="S33" s="555">
        <v>0.66300000000000003</v>
      </c>
      <c r="T33" s="555">
        <v>0.66200000000000003</v>
      </c>
      <c r="U33" s="233"/>
      <c r="V33" s="235" t="s">
        <v>158</v>
      </c>
      <c r="W33" s="420">
        <v>0.49</v>
      </c>
      <c r="X33" s="420">
        <v>0.53200000000000003</v>
      </c>
      <c r="Y33" s="420">
        <v>0.58799999999999997</v>
      </c>
      <c r="Z33" s="420">
        <v>0.629</v>
      </c>
      <c r="AA33" s="555">
        <v>0.65300000000000002</v>
      </c>
      <c r="AC33" s="95"/>
      <c r="AD33" s="37"/>
    </row>
    <row r="34" spans="2:30" s="95" customFormat="1">
      <c r="B34" s="83" t="s">
        <v>226</v>
      </c>
      <c r="C34" s="419">
        <v>0.56399999999999995</v>
      </c>
      <c r="D34" s="419">
        <v>0.61199999999999999</v>
      </c>
      <c r="E34" s="419">
        <v>0.63100000000000001</v>
      </c>
      <c r="F34" s="419">
        <v>0.64600000000000002</v>
      </c>
      <c r="G34" s="419">
        <v>0.65900000000000003</v>
      </c>
      <c r="H34" s="419">
        <v>0.67400000000000004</v>
      </c>
      <c r="I34" s="421">
        <v>0.68900000000000006</v>
      </c>
      <c r="J34" s="422">
        <v>0.70099999999999996</v>
      </c>
      <c r="K34" s="422">
        <v>0.71299999999999997</v>
      </c>
      <c r="L34" s="422">
        <v>0.72499999999999998</v>
      </c>
      <c r="M34" s="422">
        <v>0.73299999999999998</v>
      </c>
      <c r="N34" s="422">
        <v>0.745</v>
      </c>
      <c r="O34" s="422">
        <v>0.76100000000000001</v>
      </c>
      <c r="P34" s="422">
        <v>0.77100000000000002</v>
      </c>
      <c r="Q34" s="422">
        <v>0.77800000000000002</v>
      </c>
      <c r="R34" s="556">
        <v>0.78100000000000003</v>
      </c>
      <c r="S34" s="556">
        <v>0.79100000000000004</v>
      </c>
      <c r="T34" s="556">
        <v>0.79900000000000004</v>
      </c>
      <c r="U34" s="236"/>
      <c r="V34" s="235" t="s">
        <v>202</v>
      </c>
      <c r="W34" s="420">
        <v>0.53800000000000003</v>
      </c>
      <c r="X34" s="420">
        <v>0.64600000000000002</v>
      </c>
      <c r="Y34" s="422">
        <v>0.70099999999999996</v>
      </c>
      <c r="Z34" s="422">
        <v>0.745</v>
      </c>
      <c r="AA34" s="556">
        <v>0.78100000000000003</v>
      </c>
      <c r="AC34" s="74"/>
      <c r="AD34" s="37"/>
    </row>
    <row r="35" spans="2:30" ht="9.75" customHeight="1">
      <c r="B35" s="84"/>
      <c r="C35" s="423"/>
      <c r="D35" s="119"/>
      <c r="E35" s="119"/>
      <c r="F35" s="119"/>
      <c r="G35" s="119"/>
      <c r="H35" s="119"/>
      <c r="I35" s="131"/>
      <c r="J35" s="416"/>
      <c r="K35" s="416"/>
      <c r="L35" s="416"/>
      <c r="M35" s="416"/>
      <c r="N35" s="416"/>
      <c r="O35" s="416"/>
      <c r="P35" s="416"/>
      <c r="Q35" s="416"/>
      <c r="R35" s="325"/>
      <c r="S35" s="325"/>
      <c r="T35" s="325"/>
      <c r="U35" s="236"/>
      <c r="V35" s="235"/>
      <c r="W35" s="243"/>
      <c r="X35" s="243"/>
      <c r="Y35" s="243"/>
      <c r="Z35" s="243"/>
      <c r="AA35" s="324"/>
    </row>
    <row r="36" spans="2:30" ht="21" customHeight="1">
      <c r="B36" s="98" t="s">
        <v>159</v>
      </c>
      <c r="C36" s="119"/>
      <c r="D36" s="119"/>
      <c r="E36" s="119"/>
      <c r="F36" s="119"/>
      <c r="G36" s="119"/>
      <c r="H36" s="119"/>
      <c r="I36" s="423"/>
      <c r="J36" s="424"/>
      <c r="K36" s="424"/>
      <c r="L36" s="424"/>
      <c r="M36" s="424"/>
      <c r="N36" s="424"/>
      <c r="O36" s="424"/>
      <c r="P36" s="424"/>
      <c r="Q36" s="424"/>
      <c r="R36" s="557"/>
      <c r="S36" s="557"/>
      <c r="T36" s="557"/>
      <c r="U36" s="236"/>
      <c r="V36" s="234" t="s">
        <v>159</v>
      </c>
      <c r="W36" s="243"/>
      <c r="X36" s="243"/>
      <c r="Y36" s="243"/>
      <c r="Z36" s="243"/>
      <c r="AA36" s="324"/>
    </row>
    <row r="37" spans="2:30" ht="21" customHeight="1">
      <c r="B37" s="82" t="s">
        <v>160</v>
      </c>
      <c r="C37" s="425">
        <v>6285</v>
      </c>
      <c r="D37" s="425">
        <v>7232.5709999999999</v>
      </c>
      <c r="E37" s="425">
        <v>8482.5740000000005</v>
      </c>
      <c r="F37" s="425">
        <v>9458.0480000000007</v>
      </c>
      <c r="G37" s="425">
        <v>10995</v>
      </c>
      <c r="H37" s="425">
        <v>11967.761</v>
      </c>
      <c r="I37" s="425">
        <v>13165.31</v>
      </c>
      <c r="J37" s="426">
        <v>14134.424000000001</v>
      </c>
      <c r="K37" s="426">
        <v>15359</v>
      </c>
      <c r="L37" s="426">
        <v>17706</v>
      </c>
      <c r="M37" s="426">
        <v>19515</v>
      </c>
      <c r="N37" s="426">
        <v>20342</v>
      </c>
      <c r="O37" s="426">
        <v>21916</v>
      </c>
      <c r="P37" s="426">
        <v>22287</v>
      </c>
      <c r="Q37" s="426">
        <v>23309</v>
      </c>
      <c r="R37" s="558">
        <v>23808</v>
      </c>
      <c r="S37" s="558">
        <v>24642</v>
      </c>
      <c r="T37" s="558">
        <v>24460</v>
      </c>
      <c r="U37" s="236"/>
      <c r="V37" s="238" t="s">
        <v>160</v>
      </c>
      <c r="W37" s="239" t="s">
        <v>148</v>
      </c>
      <c r="X37" s="426">
        <v>9458.0480000000007</v>
      </c>
      <c r="Y37" s="426">
        <v>14134.424000000001</v>
      </c>
      <c r="Z37" s="426">
        <v>20342</v>
      </c>
      <c r="AA37" s="558">
        <v>23808</v>
      </c>
    </row>
    <row r="38" spans="2:30" ht="9" customHeight="1">
      <c r="C38" s="89"/>
      <c r="D38" s="119"/>
      <c r="E38" s="119"/>
      <c r="F38" s="119"/>
      <c r="G38" s="119"/>
      <c r="H38" s="119"/>
      <c r="I38" s="131"/>
      <c r="J38" s="416"/>
      <c r="K38" s="416"/>
      <c r="L38" s="416"/>
      <c r="M38" s="416"/>
      <c r="N38" s="416"/>
      <c r="O38" s="416"/>
      <c r="P38" s="416"/>
      <c r="Q38" s="416"/>
      <c r="R38" s="325"/>
      <c r="S38" s="325"/>
      <c r="T38" s="325"/>
      <c r="U38" s="236"/>
      <c r="V38" s="237"/>
      <c r="W38" s="243"/>
      <c r="X38" s="243"/>
      <c r="Y38" s="243"/>
      <c r="Z38" s="243"/>
      <c r="AA38" s="324"/>
    </row>
    <row r="39" spans="2:30" ht="21" customHeight="1">
      <c r="C39" s="85"/>
      <c r="D39" s="85"/>
      <c r="E39" s="85"/>
      <c r="F39" s="85"/>
      <c r="G39" s="85"/>
      <c r="H39" s="85"/>
      <c r="I39" s="85"/>
      <c r="J39" s="85"/>
      <c r="K39" s="85"/>
      <c r="L39" s="85"/>
      <c r="M39" s="85"/>
      <c r="N39" s="85"/>
      <c r="O39" s="85"/>
      <c r="P39" s="85"/>
      <c r="Q39" s="85"/>
      <c r="R39" s="85"/>
      <c r="S39" s="85"/>
      <c r="T39" s="85"/>
      <c r="U39" s="85"/>
      <c r="W39" s="85"/>
      <c r="X39" s="85"/>
      <c r="Y39" s="85"/>
      <c r="Z39" s="85"/>
      <c r="AA39" s="85"/>
    </row>
    <row r="40" spans="2:30" ht="21" customHeight="1">
      <c r="B40" s="91" t="s">
        <v>228</v>
      </c>
      <c r="C40" s="85"/>
      <c r="D40" s="85"/>
      <c r="E40" s="85"/>
      <c r="F40" s="85"/>
      <c r="G40" s="85"/>
      <c r="H40" s="85"/>
      <c r="I40" s="85"/>
      <c r="J40" s="85"/>
      <c r="K40" s="85"/>
      <c r="L40" s="85"/>
      <c r="M40" s="85"/>
      <c r="N40" s="85"/>
      <c r="O40" s="85"/>
      <c r="P40" s="85"/>
      <c r="Q40" s="85"/>
      <c r="R40" s="85"/>
      <c r="S40" s="85"/>
      <c r="T40" s="85"/>
      <c r="U40" s="85"/>
      <c r="W40" s="85"/>
      <c r="X40" s="85"/>
      <c r="Y40" s="85"/>
      <c r="Z40" s="85"/>
      <c r="AA40" s="85"/>
    </row>
    <row r="41" spans="2:30" ht="21" customHeight="1">
      <c r="B41" s="91" t="s">
        <v>295</v>
      </c>
    </row>
    <row r="42" spans="2:30">
      <c r="B42" s="91" t="s">
        <v>296</v>
      </c>
    </row>
    <row r="43" spans="2:30" ht="24.75" customHeight="1">
      <c r="B43" s="91" t="s">
        <v>227</v>
      </c>
    </row>
  </sheetData>
  <mergeCells count="2">
    <mergeCell ref="B6:I6"/>
    <mergeCell ref="V6:Z6"/>
  </mergeCells>
  <phoneticPr fontId="247" type="noConversion"/>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B2:AD52"/>
  <sheetViews>
    <sheetView showGridLines="0" zoomScale="40" zoomScaleNormal="40" zoomScaleSheetLayoutView="55" zoomScalePageLayoutView="50" workbookViewId="0">
      <selection activeCell="O28" sqref="O28"/>
    </sheetView>
  </sheetViews>
  <sheetFormatPr defaultColWidth="9.1796875" defaultRowHeight="18"/>
  <cols>
    <col min="1" max="1" width="3.453125" style="9" customWidth="1"/>
    <col min="2" max="2" width="72.1796875" style="9" customWidth="1"/>
    <col min="3" max="20" width="12.453125" style="16" customWidth="1"/>
    <col min="21" max="21" width="5.453125" style="9" customWidth="1"/>
    <col min="22" max="22" width="68.453125" style="9" customWidth="1"/>
    <col min="23" max="23" width="15.453125" style="9" customWidth="1"/>
    <col min="24" max="25" width="11.1796875" style="9" customWidth="1"/>
    <col min="26" max="26" width="13.81640625" style="9" bestFit="1" customWidth="1"/>
    <col min="27" max="27" width="13.81640625" style="9" customWidth="1"/>
    <col min="28" max="28" width="2.453125" style="9" customWidth="1"/>
    <col min="29" max="16384" width="9.1796875" style="9"/>
  </cols>
  <sheetData>
    <row r="2" spans="2:30" s="10" customFormat="1" ht="17.5">
      <c r="C2" s="11"/>
      <c r="D2" s="11"/>
      <c r="E2" s="11"/>
      <c r="F2" s="11"/>
      <c r="G2" s="11"/>
      <c r="H2" s="11"/>
      <c r="I2" s="11"/>
      <c r="J2" s="11"/>
      <c r="K2" s="11"/>
      <c r="L2" s="11"/>
      <c r="M2" s="11"/>
      <c r="N2" s="11"/>
      <c r="O2" s="11"/>
      <c r="P2" s="11"/>
      <c r="Q2" s="11"/>
      <c r="R2" s="11"/>
      <c r="S2" s="11"/>
      <c r="T2" s="11"/>
    </row>
    <row r="3" spans="2:30" s="10" customFormat="1" ht="55" customHeight="1">
      <c r="C3" s="11"/>
      <c r="D3" s="11" t="s">
        <v>164</v>
      </c>
      <c r="E3" s="11"/>
      <c r="F3" s="11"/>
      <c r="G3" s="11"/>
      <c r="H3" s="11"/>
      <c r="I3" s="11"/>
      <c r="J3" s="11"/>
      <c r="K3" s="11"/>
      <c r="L3" s="11"/>
      <c r="M3" s="11"/>
      <c r="N3" s="11"/>
      <c r="O3" s="11"/>
      <c r="P3" s="11"/>
      <c r="Q3" s="11"/>
      <c r="R3" s="11"/>
      <c r="S3" s="11"/>
      <c r="T3" s="11"/>
    </row>
    <row r="4" spans="2:30" s="10" customFormat="1" ht="18.5" thickBot="1">
      <c r="B4" s="12" t="s">
        <v>34</v>
      </c>
      <c r="C4" s="13"/>
      <c r="D4" s="13"/>
      <c r="E4" s="13"/>
      <c r="F4" s="13"/>
      <c r="G4" s="13"/>
      <c r="H4" s="13"/>
      <c r="I4" s="13"/>
      <c r="J4" s="13"/>
      <c r="K4" s="13"/>
      <c r="L4" s="13"/>
      <c r="M4" s="13"/>
      <c r="N4" s="13"/>
      <c r="O4" s="13"/>
      <c r="P4" s="13"/>
      <c r="Q4" s="13"/>
      <c r="R4" s="13"/>
      <c r="S4" s="13"/>
      <c r="T4" s="13"/>
      <c r="U4" s="13"/>
      <c r="V4" s="14"/>
      <c r="W4" s="14"/>
      <c r="X4" s="13"/>
      <c r="Y4" s="13"/>
      <c r="Z4" s="13"/>
      <c r="AA4" s="538"/>
    </row>
    <row r="5" spans="2:30" ht="20" thickTop="1">
      <c r="B5" s="15"/>
    </row>
    <row r="6" spans="2:30" ht="19.5">
      <c r="B6" s="685" t="s">
        <v>3</v>
      </c>
      <c r="C6" s="685"/>
      <c r="D6" s="685"/>
      <c r="E6" s="685"/>
      <c r="F6" s="685"/>
      <c r="G6" s="685"/>
      <c r="H6" s="685"/>
      <c r="I6" s="685"/>
      <c r="J6" s="215"/>
      <c r="K6" s="315"/>
      <c r="L6" s="333"/>
      <c r="M6" s="452"/>
      <c r="N6" s="497"/>
      <c r="O6" s="520"/>
      <c r="P6" s="527"/>
      <c r="Q6" s="441"/>
      <c r="R6" s="537"/>
      <c r="S6" s="537"/>
      <c r="T6" s="537"/>
      <c r="V6" s="685" t="s">
        <v>4</v>
      </c>
      <c r="W6" s="685"/>
      <c r="X6" s="685"/>
      <c r="Y6" s="685"/>
      <c r="Z6" s="685"/>
      <c r="AA6" s="537"/>
    </row>
    <row r="7" spans="2:30" ht="8.25" customHeight="1"/>
    <row r="8" spans="2:30" ht="9" customHeight="1"/>
    <row r="9" spans="2:30" ht="18.5" thickBot="1">
      <c r="C9" s="378" t="s">
        <v>5</v>
      </c>
      <c r="D9" s="378" t="s">
        <v>6</v>
      </c>
      <c r="E9" s="378" t="s">
        <v>7</v>
      </c>
      <c r="F9" s="378" t="s">
        <v>8</v>
      </c>
      <c r="G9" s="378" t="s">
        <v>9</v>
      </c>
      <c r="H9" s="378" t="s">
        <v>10</v>
      </c>
      <c r="I9" s="378" t="s">
        <v>182</v>
      </c>
      <c r="J9" s="378" t="s">
        <v>239</v>
      </c>
      <c r="K9" s="378" t="s">
        <v>270</v>
      </c>
      <c r="L9" s="378" t="s">
        <v>275</v>
      </c>
      <c r="M9" s="378" t="s">
        <v>283</v>
      </c>
      <c r="N9" s="378" t="s">
        <v>284</v>
      </c>
      <c r="O9" s="378" t="s">
        <v>288</v>
      </c>
      <c r="P9" s="378" t="s">
        <v>308</v>
      </c>
      <c r="Q9" s="378" t="s">
        <v>312</v>
      </c>
      <c r="R9" s="378" t="s">
        <v>314</v>
      </c>
      <c r="S9" s="378" t="s">
        <v>327</v>
      </c>
      <c r="T9" s="378" t="s">
        <v>333</v>
      </c>
      <c r="U9" s="17"/>
      <c r="V9" s="17"/>
      <c r="W9" s="378">
        <v>2016</v>
      </c>
      <c r="X9" s="378">
        <v>2017</v>
      </c>
      <c r="Y9" s="378">
        <v>2018</v>
      </c>
      <c r="Z9" s="378" t="s">
        <v>319</v>
      </c>
      <c r="AA9" s="378" t="s">
        <v>320</v>
      </c>
    </row>
    <row r="10" spans="2:30" ht="6.75" customHeight="1" thickBot="1">
      <c r="C10" s="378"/>
      <c r="D10" s="378"/>
      <c r="E10" s="378"/>
      <c r="F10" s="378"/>
      <c r="G10" s="378"/>
      <c r="H10" s="378"/>
      <c r="I10" s="378"/>
      <c r="J10" s="378"/>
      <c r="K10" s="378"/>
      <c r="L10" s="378"/>
      <c r="M10" s="378"/>
      <c r="N10" s="378"/>
      <c r="O10" s="378"/>
      <c r="P10" s="378"/>
      <c r="Q10" s="378"/>
      <c r="R10" s="378"/>
      <c r="S10" s="378"/>
      <c r="T10" s="378"/>
      <c r="U10" s="17"/>
      <c r="V10" s="17"/>
      <c r="W10" s="162"/>
      <c r="X10" s="162"/>
      <c r="Y10" s="162"/>
      <c r="Z10" s="162"/>
      <c r="AA10" s="162"/>
    </row>
    <row r="11" spans="2:30" s="18" customFormat="1">
      <c r="B11" s="153" t="s">
        <v>11</v>
      </c>
      <c r="C11" s="427">
        <v>9488</v>
      </c>
      <c r="D11" s="427">
        <v>10795</v>
      </c>
      <c r="E11" s="427">
        <v>12073</v>
      </c>
      <c r="F11" s="427">
        <v>11370</v>
      </c>
      <c r="G11" s="428">
        <v>11542</v>
      </c>
      <c r="H11" s="428">
        <v>12429</v>
      </c>
      <c r="I11" s="428">
        <v>15405</v>
      </c>
      <c r="J11" s="428">
        <v>15872</v>
      </c>
      <c r="K11" s="427">
        <v>14487</v>
      </c>
      <c r="L11" s="427">
        <v>15505</v>
      </c>
      <c r="M11" s="427">
        <v>13745</v>
      </c>
      <c r="N11" s="427">
        <v>14757</v>
      </c>
      <c r="O11" s="427">
        <v>14332</v>
      </c>
      <c r="P11" s="427">
        <v>16879</v>
      </c>
      <c r="Q11" s="427">
        <v>18966</v>
      </c>
      <c r="R11" s="427">
        <v>18809</v>
      </c>
      <c r="S11" s="611">
        <v>18217</v>
      </c>
      <c r="T11" s="611">
        <v>24454</v>
      </c>
      <c r="V11" s="153" t="s">
        <v>11</v>
      </c>
      <c r="W11" s="427">
        <v>43018</v>
      </c>
      <c r="X11" s="427">
        <v>43725</v>
      </c>
      <c r="Y11" s="428">
        <v>57889</v>
      </c>
      <c r="Z11" s="428">
        <v>58495</v>
      </c>
      <c r="AA11" s="428">
        <v>68987</v>
      </c>
      <c r="AD11" s="19"/>
    </row>
    <row r="12" spans="2:30" s="18" customFormat="1">
      <c r="B12" s="137" t="s">
        <v>193</v>
      </c>
      <c r="C12" s="154">
        <v>5.0999999999999996</v>
      </c>
      <c r="D12" s="154">
        <v>6.2</v>
      </c>
      <c r="E12" s="154">
        <v>6.4</v>
      </c>
      <c r="F12" s="154">
        <v>6.4</v>
      </c>
      <c r="G12" s="154">
        <v>6.7</v>
      </c>
      <c r="H12" s="154">
        <v>7.3</v>
      </c>
      <c r="I12" s="154">
        <v>8.6</v>
      </c>
      <c r="J12" s="230">
        <v>9.4</v>
      </c>
      <c r="K12" s="230">
        <v>8.8000000000000007</v>
      </c>
      <c r="L12" s="230">
        <v>9.1</v>
      </c>
      <c r="M12" s="230">
        <v>7.9</v>
      </c>
      <c r="N12" s="230">
        <v>7.6</v>
      </c>
      <c r="O12" s="230">
        <v>8.1</v>
      </c>
      <c r="P12" s="230">
        <v>9.3000000000000007</v>
      </c>
      <c r="Q12" s="230">
        <v>10.8</v>
      </c>
      <c r="R12" s="230"/>
      <c r="S12" s="363">
        <v>8.1999999999999993</v>
      </c>
      <c r="T12" s="363">
        <v>10.5</v>
      </c>
      <c r="V12" s="137" t="s">
        <v>193</v>
      </c>
      <c r="W12" s="155">
        <f>$W$11*56%/1000</f>
        <v>24.09008</v>
      </c>
      <c r="X12" s="154">
        <v>24.1</v>
      </c>
      <c r="Y12" s="302">
        <v>32.799999999999997</v>
      </c>
      <c r="Z12" s="302">
        <v>33.4</v>
      </c>
      <c r="AA12" s="302">
        <v>35.700000000000003</v>
      </c>
      <c r="AD12" s="19"/>
    </row>
    <row r="13" spans="2:30" s="18" customFormat="1">
      <c r="B13" s="137" t="s">
        <v>318</v>
      </c>
      <c r="C13" s="154">
        <v>2.2000000000000002</v>
      </c>
      <c r="D13" s="154">
        <v>2.9</v>
      </c>
      <c r="E13" s="154">
        <v>3.7</v>
      </c>
      <c r="F13" s="154">
        <v>3</v>
      </c>
      <c r="G13" s="154">
        <v>2.9</v>
      </c>
      <c r="H13" s="154">
        <v>3.1</v>
      </c>
      <c r="I13" s="154">
        <v>4.4000000000000004</v>
      </c>
      <c r="J13" s="230">
        <v>3.3</v>
      </c>
      <c r="K13" s="230">
        <v>3.3</v>
      </c>
      <c r="L13" s="230">
        <v>4.2</v>
      </c>
      <c r="M13" s="230">
        <v>3.4</v>
      </c>
      <c r="N13" s="230">
        <v>5</v>
      </c>
      <c r="O13" s="230">
        <v>3.6</v>
      </c>
      <c r="P13" s="230">
        <v>4.8</v>
      </c>
      <c r="Q13" s="230">
        <v>5.5</v>
      </c>
      <c r="R13" s="230"/>
      <c r="S13" s="363">
        <v>4.9000000000000004</v>
      </c>
      <c r="T13" s="363">
        <v>7.4</v>
      </c>
      <c r="V13" s="137" t="s">
        <v>318</v>
      </c>
      <c r="W13" s="155">
        <f>$W$11*28%/1000</f>
        <v>12.04504</v>
      </c>
      <c r="X13" s="154">
        <v>13.4</v>
      </c>
      <c r="Y13" s="302">
        <v>15.3</v>
      </c>
      <c r="Z13" s="302">
        <v>15</v>
      </c>
      <c r="AA13" s="302">
        <v>19.2</v>
      </c>
      <c r="AD13" s="19"/>
    </row>
    <row r="14" spans="2:30" s="18" customFormat="1">
      <c r="B14" s="138" t="s">
        <v>211</v>
      </c>
      <c r="C14" s="154">
        <v>1.4</v>
      </c>
      <c r="D14" s="154">
        <v>1.2</v>
      </c>
      <c r="E14" s="154">
        <v>1.3</v>
      </c>
      <c r="F14" s="154">
        <v>1.6</v>
      </c>
      <c r="G14" s="154">
        <v>1.2</v>
      </c>
      <c r="H14" s="154">
        <v>1.4</v>
      </c>
      <c r="I14" s="154">
        <v>1.6</v>
      </c>
      <c r="J14" s="230">
        <v>2.7</v>
      </c>
      <c r="K14" s="230">
        <v>1.8</v>
      </c>
      <c r="L14" s="230">
        <v>1.9</v>
      </c>
      <c r="M14" s="230">
        <v>2</v>
      </c>
      <c r="N14" s="230">
        <v>1.8</v>
      </c>
      <c r="O14" s="230">
        <v>2.2000000000000002</v>
      </c>
      <c r="P14" s="230">
        <v>2.1</v>
      </c>
      <c r="Q14" s="230">
        <v>2</v>
      </c>
      <c r="R14" s="230"/>
      <c r="S14" s="363">
        <v>2.5</v>
      </c>
      <c r="T14" s="363">
        <v>2.9</v>
      </c>
      <c r="V14" s="138" t="s">
        <v>211</v>
      </c>
      <c r="W14" s="155">
        <f>$W$11*12%/1000</f>
        <v>5.1621600000000001</v>
      </c>
      <c r="X14" s="154">
        <v>5.9</v>
      </c>
      <c r="Y14" s="302">
        <v>7.1</v>
      </c>
      <c r="Z14" s="302">
        <v>6.6</v>
      </c>
      <c r="AA14" s="302">
        <v>7.7</v>
      </c>
      <c r="AD14" s="19"/>
    </row>
    <row r="15" spans="2:30" s="18" customFormat="1">
      <c r="B15" s="137" t="s">
        <v>194</v>
      </c>
      <c r="C15" s="154">
        <v>0.7</v>
      </c>
      <c r="D15" s="154">
        <v>0.5</v>
      </c>
      <c r="E15" s="154">
        <v>0.6</v>
      </c>
      <c r="F15" s="154">
        <v>0.4</v>
      </c>
      <c r="G15" s="154">
        <v>0.7</v>
      </c>
      <c r="H15" s="154">
        <v>0.5</v>
      </c>
      <c r="I15" s="154">
        <v>0.8</v>
      </c>
      <c r="J15" s="230">
        <v>0.6</v>
      </c>
      <c r="K15" s="230">
        <v>0.6</v>
      </c>
      <c r="L15" s="230">
        <v>0.4</v>
      </c>
      <c r="M15" s="230">
        <v>0.5</v>
      </c>
      <c r="N15" s="230">
        <v>0.5</v>
      </c>
      <c r="O15" s="230">
        <v>0.5</v>
      </c>
      <c r="P15" s="230">
        <v>0.7</v>
      </c>
      <c r="Q15" s="230">
        <v>0.7</v>
      </c>
      <c r="R15" s="230"/>
      <c r="S15" s="363">
        <v>2.6</v>
      </c>
      <c r="T15" s="363">
        <v>3.6</v>
      </c>
      <c r="V15" s="137" t="s">
        <v>194</v>
      </c>
      <c r="W15" s="155">
        <f>43.018-W12-W13-W14</f>
        <v>1.72072</v>
      </c>
      <c r="X15" s="154">
        <v>0.4</v>
      </c>
      <c r="Y15" s="302">
        <v>2.7</v>
      </c>
      <c r="Z15" s="302">
        <v>3.6</v>
      </c>
      <c r="AA15" s="302">
        <v>6.5</v>
      </c>
      <c r="AD15" s="19"/>
    </row>
    <row r="16" spans="2:30" s="18" customFormat="1">
      <c r="B16" s="25" t="s">
        <v>167</v>
      </c>
      <c r="C16" s="156">
        <v>0.65</v>
      </c>
      <c r="D16" s="156">
        <v>0.67</v>
      </c>
      <c r="E16" s="156">
        <v>0.69</v>
      </c>
      <c r="F16" s="156">
        <v>0.71599999999999997</v>
      </c>
      <c r="G16" s="156">
        <v>0.68100000000000005</v>
      </c>
      <c r="H16" s="156">
        <v>0.69699999999999995</v>
      </c>
      <c r="I16" s="156">
        <v>0.73699999999999999</v>
      </c>
      <c r="J16" s="245">
        <v>0.75</v>
      </c>
      <c r="K16" s="321">
        <v>0.72499999999999998</v>
      </c>
      <c r="L16" s="321">
        <v>0.7</v>
      </c>
      <c r="M16" s="321">
        <v>0.67800000000000005</v>
      </c>
      <c r="N16" s="245">
        <v>0.73899999999999999</v>
      </c>
      <c r="O16" s="245">
        <v>0.69799999999999995</v>
      </c>
      <c r="P16" s="245">
        <v>0.72799999999999998</v>
      </c>
      <c r="Q16" s="245">
        <v>0.70099999999999996</v>
      </c>
      <c r="R16" s="245">
        <v>0.70799999999999996</v>
      </c>
      <c r="S16" s="321">
        <v>0.70799999999999996</v>
      </c>
      <c r="T16" s="245">
        <v>0.749</v>
      </c>
      <c r="V16" s="25" t="s">
        <v>167</v>
      </c>
      <c r="W16" s="156">
        <v>0.67400000000000004</v>
      </c>
      <c r="X16" s="156">
        <v>0.69599999999999995</v>
      </c>
      <c r="Y16" s="245">
        <v>0.72199999999999998</v>
      </c>
      <c r="Z16" s="245">
        <v>0.73099999999999998</v>
      </c>
      <c r="AA16" s="245">
        <v>0.72</v>
      </c>
      <c r="AD16" s="19"/>
    </row>
    <row r="17" spans="2:30" s="18" customFormat="1" ht="6" customHeight="1">
      <c r="B17" s="150"/>
      <c r="C17" s="168"/>
      <c r="D17" s="168"/>
      <c r="E17" s="168"/>
      <c r="F17" s="168"/>
      <c r="G17" s="168"/>
      <c r="H17" s="168"/>
      <c r="I17" s="154"/>
      <c r="J17" s="154"/>
      <c r="K17" s="154"/>
      <c r="L17" s="154"/>
      <c r="M17" s="154"/>
      <c r="N17" s="230"/>
      <c r="O17" s="230"/>
      <c r="P17" s="230"/>
      <c r="Q17" s="230"/>
      <c r="R17" s="230"/>
      <c r="S17" s="363"/>
      <c r="T17" s="363"/>
      <c r="V17" s="150"/>
      <c r="W17" s="168"/>
      <c r="X17" s="168"/>
      <c r="Y17" s="230"/>
      <c r="Z17" s="230"/>
      <c r="AA17" s="230"/>
      <c r="AD17" s="19"/>
    </row>
    <row r="18" spans="2:30" s="20" customFormat="1">
      <c r="B18" s="247" t="s">
        <v>246</v>
      </c>
      <c r="C18" s="157">
        <v>1273</v>
      </c>
      <c r="D18" s="157">
        <v>1556</v>
      </c>
      <c r="E18" s="157">
        <v>2220</v>
      </c>
      <c r="F18" s="157">
        <v>2056</v>
      </c>
      <c r="G18" s="157">
        <v>2176</v>
      </c>
      <c r="H18" s="157">
        <v>2613</v>
      </c>
      <c r="I18" s="157">
        <v>4281</v>
      </c>
      <c r="J18" s="231">
        <v>3915</v>
      </c>
      <c r="K18" s="231">
        <v>3970</v>
      </c>
      <c r="L18" s="231">
        <v>3782</v>
      </c>
      <c r="M18" s="231">
        <v>2469</v>
      </c>
      <c r="N18" s="231">
        <v>3871</v>
      </c>
      <c r="O18" s="231">
        <v>2627</v>
      </c>
      <c r="P18" s="231">
        <v>3578</v>
      </c>
      <c r="Q18" s="231">
        <v>5079</v>
      </c>
      <c r="R18" s="231">
        <v>6174</v>
      </c>
      <c r="S18" s="607">
        <v>5028</v>
      </c>
      <c r="T18" s="607">
        <v>8158</v>
      </c>
      <c r="V18" s="247" t="s">
        <v>246</v>
      </c>
      <c r="W18" s="157">
        <v>8655</v>
      </c>
      <c r="X18" s="157">
        <v>7081</v>
      </c>
      <c r="Y18" s="231">
        <v>12984</v>
      </c>
      <c r="Z18" s="231">
        <v>13993</v>
      </c>
      <c r="AA18" s="231">
        <v>17457</v>
      </c>
      <c r="AD18" s="19"/>
    </row>
    <row r="19" spans="2:30" s="20" customFormat="1">
      <c r="B19" s="137" t="s">
        <v>193</v>
      </c>
      <c r="C19" s="154">
        <v>1.2</v>
      </c>
      <c r="D19" s="154">
        <v>1.6</v>
      </c>
      <c r="E19" s="143">
        <v>1.4</v>
      </c>
      <c r="F19" s="143">
        <v>0.5</v>
      </c>
      <c r="G19" s="143">
        <v>1.6</v>
      </c>
      <c r="H19" s="143">
        <v>2</v>
      </c>
      <c r="I19" s="143">
        <v>2.8</v>
      </c>
      <c r="J19" s="232">
        <v>3</v>
      </c>
      <c r="K19" s="232">
        <v>2.9</v>
      </c>
      <c r="L19" s="232">
        <v>2.7</v>
      </c>
      <c r="M19" s="232">
        <v>2</v>
      </c>
      <c r="N19" s="232">
        <v>3.5</v>
      </c>
      <c r="O19" s="232">
        <v>1.9</v>
      </c>
      <c r="P19" s="230">
        <v>2.5</v>
      </c>
      <c r="Q19" s="232">
        <v>3</v>
      </c>
      <c r="R19" s="323"/>
      <c r="S19" s="323">
        <v>2.2000000000000002</v>
      </c>
      <c r="T19" s="323">
        <v>3</v>
      </c>
      <c r="V19" s="137" t="s">
        <v>193</v>
      </c>
      <c r="W19" s="154">
        <f>$W$18*68%/1000</f>
        <v>5.8854000000000006</v>
      </c>
      <c r="X19" s="154">
        <v>4.9000000000000004</v>
      </c>
      <c r="Y19" s="302">
        <v>9.3000000000000007</v>
      </c>
      <c r="Z19" s="302">
        <v>10.6</v>
      </c>
      <c r="AA19" s="549">
        <v>10</v>
      </c>
      <c r="AD19" s="19"/>
    </row>
    <row r="20" spans="2:30" s="20" customFormat="1">
      <c r="B20" s="137" t="s">
        <v>318</v>
      </c>
      <c r="C20" s="154">
        <v>0.2</v>
      </c>
      <c r="D20" s="154">
        <v>0.2</v>
      </c>
      <c r="E20" s="140">
        <v>0.8</v>
      </c>
      <c r="F20" s="143">
        <v>0.5</v>
      </c>
      <c r="G20" s="140">
        <v>0.4</v>
      </c>
      <c r="H20" s="143">
        <v>0.7</v>
      </c>
      <c r="I20" s="143">
        <v>1.2</v>
      </c>
      <c r="J20" s="232">
        <v>0.9</v>
      </c>
      <c r="K20" s="232">
        <v>0.5</v>
      </c>
      <c r="L20" s="232">
        <v>0.8</v>
      </c>
      <c r="M20" s="232">
        <v>0.2</v>
      </c>
      <c r="N20" s="232">
        <v>0.2</v>
      </c>
      <c r="O20" s="232">
        <v>0.4</v>
      </c>
      <c r="P20" s="230">
        <v>1</v>
      </c>
      <c r="Q20" s="232">
        <v>1.5</v>
      </c>
      <c r="R20" s="323"/>
      <c r="S20" s="323">
        <v>1.9</v>
      </c>
      <c r="T20" s="323">
        <v>3.8</v>
      </c>
      <c r="V20" s="137" t="s">
        <v>318</v>
      </c>
      <c r="W20" s="154">
        <f>$W$18*19%/1000</f>
        <v>1.64445</v>
      </c>
      <c r="X20" s="154">
        <v>1.6</v>
      </c>
      <c r="Y20" s="302">
        <v>3.3</v>
      </c>
      <c r="Z20" s="302">
        <v>2.9</v>
      </c>
      <c r="AA20" s="549">
        <v>5.8</v>
      </c>
      <c r="AD20" s="19"/>
    </row>
    <row r="21" spans="2:30" s="20" customFormat="1">
      <c r="B21" s="138" t="s">
        <v>211</v>
      </c>
      <c r="C21" s="154">
        <v>0.3</v>
      </c>
      <c r="D21" s="154">
        <v>0.3</v>
      </c>
      <c r="E21" s="140">
        <v>0.3</v>
      </c>
      <c r="F21" s="143">
        <v>0.8</v>
      </c>
      <c r="G21" s="140">
        <v>0.2</v>
      </c>
      <c r="H21" s="143">
        <v>0.5</v>
      </c>
      <c r="I21" s="143">
        <v>0.1</v>
      </c>
      <c r="J21" s="232">
        <v>0.2</v>
      </c>
      <c r="K21" s="232">
        <v>0.4</v>
      </c>
      <c r="L21" s="232">
        <v>0.5</v>
      </c>
      <c r="M21" s="232">
        <v>0.3</v>
      </c>
      <c r="N21" s="232">
        <v>0.4</v>
      </c>
      <c r="O21" s="232">
        <v>0.5</v>
      </c>
      <c r="P21" s="230">
        <v>0.6</v>
      </c>
      <c r="Q21" s="232">
        <v>0.7</v>
      </c>
      <c r="R21" s="323"/>
      <c r="S21" s="323" t="s">
        <v>328</v>
      </c>
      <c r="T21" s="323">
        <v>1.4</v>
      </c>
      <c r="V21" s="138" t="s">
        <v>211</v>
      </c>
      <c r="W21" s="154">
        <f>$W$18*12%/1000</f>
        <v>1.0386</v>
      </c>
      <c r="X21" s="154">
        <v>1.8</v>
      </c>
      <c r="Y21" s="302">
        <v>1.1000000000000001</v>
      </c>
      <c r="Z21" s="302">
        <v>1.7</v>
      </c>
      <c r="AA21" s="549">
        <v>2.99</v>
      </c>
      <c r="AD21" s="19"/>
    </row>
    <row r="22" spans="2:30" s="20" customFormat="1">
      <c r="B22" s="137" t="s">
        <v>194</v>
      </c>
      <c r="C22" s="154">
        <v>-0.4</v>
      </c>
      <c r="D22" s="154">
        <v>-0.6</v>
      </c>
      <c r="E22" s="140">
        <v>-0.3</v>
      </c>
      <c r="F22" s="140">
        <v>0.4</v>
      </c>
      <c r="G22" s="140">
        <v>-0.3</v>
      </c>
      <c r="H22" s="143">
        <v>-0.5</v>
      </c>
      <c r="I22" s="143">
        <v>0.2</v>
      </c>
      <c r="J22" s="232">
        <v>0</v>
      </c>
      <c r="K22" s="232">
        <v>0.2</v>
      </c>
      <c r="L22" s="232">
        <v>-0.2</v>
      </c>
      <c r="M22" s="232">
        <v>0</v>
      </c>
      <c r="N22" s="232">
        <v>-0.2</v>
      </c>
      <c r="O22" s="232">
        <v>-0.3</v>
      </c>
      <c r="P22" s="230">
        <v>-0.6</v>
      </c>
      <c r="Q22" s="232">
        <v>-0.2</v>
      </c>
      <c r="R22" s="323"/>
      <c r="S22" s="323">
        <v>-0.1</v>
      </c>
      <c r="T22" s="323">
        <v>0</v>
      </c>
      <c r="V22" s="137" t="s">
        <v>194</v>
      </c>
      <c r="W22" s="154">
        <f>8.655-W19-W20-W21</f>
        <v>8.6549999999998795E-2</v>
      </c>
      <c r="X22" s="154">
        <v>-1.3</v>
      </c>
      <c r="Y22" s="230">
        <v>-0.6</v>
      </c>
      <c r="Z22" s="230">
        <v>-1.2</v>
      </c>
      <c r="AA22" s="363">
        <v>-1.3</v>
      </c>
      <c r="AD22" s="19"/>
    </row>
    <row r="23" spans="2:30" s="20" customFormat="1">
      <c r="B23" s="49" t="s">
        <v>244</v>
      </c>
      <c r="C23" s="134">
        <f t="shared" ref="C23:H23" si="0">C18/C11</f>
        <v>0.13416947723440134</v>
      </c>
      <c r="D23" s="134">
        <f t="shared" si="0"/>
        <v>0.14414080592867068</v>
      </c>
      <c r="E23" s="134">
        <f t="shared" si="0"/>
        <v>0.18388138822165162</v>
      </c>
      <c r="F23" s="134">
        <f t="shared" si="0"/>
        <v>0.18082673702726473</v>
      </c>
      <c r="G23" s="156">
        <f t="shared" si="0"/>
        <v>0.1885288511523133</v>
      </c>
      <c r="H23" s="130">
        <f t="shared" si="0"/>
        <v>0.21023412985759113</v>
      </c>
      <c r="I23" s="130">
        <f>I18/I11</f>
        <v>0.27789678675754625</v>
      </c>
      <c r="J23" s="130">
        <v>0.247</v>
      </c>
      <c r="K23" s="130">
        <v>0.27400000000000002</v>
      </c>
      <c r="L23" s="130">
        <v>0.24399999999999999</v>
      </c>
      <c r="M23" s="130">
        <v>0.18</v>
      </c>
      <c r="N23" s="130">
        <v>0.25600000000000001</v>
      </c>
      <c r="O23" s="130">
        <v>0.183</v>
      </c>
      <c r="P23" s="517">
        <v>0.21199999999999999</v>
      </c>
      <c r="Q23" s="130">
        <v>0.26800000000000002</v>
      </c>
      <c r="R23" s="130">
        <v>0.32800000000000001</v>
      </c>
      <c r="S23" s="266">
        <v>0.27600000000000002</v>
      </c>
      <c r="T23" s="242">
        <v>0.33400000000000002</v>
      </c>
      <c r="V23" s="49" t="s">
        <v>244</v>
      </c>
      <c r="W23" s="130">
        <f t="shared" ref="W23:X23" si="1">W18/W11</f>
        <v>0.20119484866799944</v>
      </c>
      <c r="X23" s="130">
        <f t="shared" si="1"/>
        <v>0.16194396798170382</v>
      </c>
      <c r="Y23" s="242">
        <v>0.224</v>
      </c>
      <c r="Z23" s="242">
        <v>0.23899999999999999</v>
      </c>
      <c r="AA23" s="242">
        <v>0.253</v>
      </c>
      <c r="AD23" s="19"/>
    </row>
    <row r="24" spans="2:30" s="20" customFormat="1">
      <c r="B24" s="25" t="s">
        <v>149</v>
      </c>
      <c r="C24" s="158">
        <v>387</v>
      </c>
      <c r="D24" s="158">
        <v>705</v>
      </c>
      <c r="E24" s="158">
        <v>1348</v>
      </c>
      <c r="F24" s="158">
        <v>702</v>
      </c>
      <c r="G24" s="158">
        <v>1064</v>
      </c>
      <c r="H24" s="158">
        <v>1465</v>
      </c>
      <c r="I24" s="158">
        <v>2878</v>
      </c>
      <c r="J24" s="158">
        <v>2781</v>
      </c>
      <c r="K24" s="158">
        <v>2714</v>
      </c>
      <c r="L24" s="158">
        <v>2419</v>
      </c>
      <c r="M24" s="158">
        <v>998</v>
      </c>
      <c r="N24" s="158">
        <v>2207</v>
      </c>
      <c r="O24" s="158">
        <v>1091</v>
      </c>
      <c r="P24" s="158">
        <v>2012</v>
      </c>
      <c r="Q24" s="158">
        <v>3509</v>
      </c>
      <c r="R24" s="158">
        <v>4572</v>
      </c>
      <c r="S24" s="605">
        <v>3388</v>
      </c>
      <c r="T24" s="252">
        <v>6399</v>
      </c>
      <c r="V24" s="25" t="s">
        <v>149</v>
      </c>
      <c r="W24" s="158">
        <v>5165</v>
      </c>
      <c r="X24" s="158">
        <v>3132</v>
      </c>
      <c r="Y24" s="158">
        <v>8178</v>
      </c>
      <c r="Z24" s="158">
        <v>8333</v>
      </c>
      <c r="AA24" s="158">
        <v>11185</v>
      </c>
      <c r="AD24" s="19"/>
    </row>
    <row r="25" spans="2:30" s="20" customFormat="1">
      <c r="B25" s="25" t="s">
        <v>247</v>
      </c>
      <c r="C25" s="159">
        <v>59</v>
      </c>
      <c r="D25" s="159">
        <v>-790</v>
      </c>
      <c r="E25" s="159">
        <v>506</v>
      </c>
      <c r="F25" s="159">
        <v>310</v>
      </c>
      <c r="G25" s="159">
        <v>-537</v>
      </c>
      <c r="H25" s="159">
        <v>-759</v>
      </c>
      <c r="I25" s="159">
        <v>501</v>
      </c>
      <c r="J25" s="159">
        <v>840</v>
      </c>
      <c r="K25" s="157">
        <v>2730</v>
      </c>
      <c r="L25" s="157">
        <v>1325</v>
      </c>
      <c r="M25" s="157">
        <v>247</v>
      </c>
      <c r="N25" s="231">
        <v>817</v>
      </c>
      <c r="O25" s="231">
        <v>-5221</v>
      </c>
      <c r="P25" s="231">
        <v>3156</v>
      </c>
      <c r="Q25" s="231">
        <v>-3319</v>
      </c>
      <c r="R25" s="231">
        <v>4059</v>
      </c>
      <c r="S25" s="607">
        <v>2361</v>
      </c>
      <c r="T25" s="231">
        <v>4185</v>
      </c>
      <c r="V25" s="25" t="s">
        <v>247</v>
      </c>
      <c r="W25" s="157">
        <v>1961</v>
      </c>
      <c r="X25" s="159">
        <v>81</v>
      </c>
      <c r="Y25" s="157">
        <v>54</v>
      </c>
      <c r="Z25" s="157">
        <v>5040</v>
      </c>
      <c r="AA25" s="157">
        <v>-1324</v>
      </c>
      <c r="AD25" s="19"/>
    </row>
    <row r="26" spans="2:30" s="20" customFormat="1" ht="8.25" customHeight="1">
      <c r="B26" s="25"/>
      <c r="C26" s="140"/>
      <c r="D26" s="140"/>
      <c r="E26" s="140"/>
      <c r="F26" s="140"/>
      <c r="G26" s="140"/>
      <c r="H26" s="140"/>
      <c r="I26" s="141"/>
      <c r="J26" s="141"/>
      <c r="K26" s="141"/>
      <c r="L26" s="141"/>
      <c r="M26" s="141"/>
      <c r="N26" s="141"/>
      <c r="O26" s="141"/>
      <c r="P26" s="141"/>
      <c r="Q26" s="141"/>
      <c r="R26" s="141"/>
      <c r="S26" s="141"/>
      <c r="T26" s="251"/>
      <c r="V26" s="25"/>
      <c r="W26" s="140"/>
      <c r="X26" s="140"/>
      <c r="Y26" s="141"/>
      <c r="Z26" s="141"/>
      <c r="AA26" s="141"/>
      <c r="AD26" s="19"/>
    </row>
    <row r="27" spans="2:30" s="20" customFormat="1">
      <c r="B27" s="142" t="s">
        <v>189</v>
      </c>
      <c r="C27" s="140">
        <v>25.7</v>
      </c>
      <c r="D27" s="140">
        <v>28.1</v>
      </c>
      <c r="E27" s="140">
        <v>31.3</v>
      </c>
      <c r="F27" s="140">
        <v>33.6</v>
      </c>
      <c r="G27" s="140">
        <v>36.299999999999997</v>
      </c>
      <c r="H27" s="140">
        <v>38.299999999999997</v>
      </c>
      <c r="I27" s="140">
        <v>38.9</v>
      </c>
      <c r="J27" s="140">
        <v>38.700000000000003</v>
      </c>
      <c r="K27" s="322">
        <v>37.6</v>
      </c>
      <c r="L27" s="322">
        <v>37.856999999999999</v>
      </c>
      <c r="M27" s="322">
        <v>38</v>
      </c>
      <c r="N27" s="322">
        <v>39.328000000000003</v>
      </c>
      <c r="O27" s="372">
        <v>48</v>
      </c>
      <c r="P27" s="446">
        <v>47.2</v>
      </c>
      <c r="Q27" s="372">
        <v>49.7</v>
      </c>
      <c r="R27" s="372">
        <v>49.1</v>
      </c>
      <c r="S27" s="322">
        <v>56.3</v>
      </c>
      <c r="T27" s="372">
        <v>28.6</v>
      </c>
      <c r="V27" s="142" t="s">
        <v>153</v>
      </c>
      <c r="W27" s="140">
        <v>23.7</v>
      </c>
      <c r="X27" s="140">
        <v>33.6</v>
      </c>
      <c r="Y27" s="140">
        <v>38.700000000000003</v>
      </c>
      <c r="Z27" s="140">
        <v>39.328000000000003</v>
      </c>
      <c r="AA27" s="140">
        <v>49.1</v>
      </c>
      <c r="AD27" s="19"/>
    </row>
    <row r="28" spans="2:30" s="20" customFormat="1">
      <c r="B28" s="144" t="s">
        <v>190</v>
      </c>
      <c r="C28" s="143">
        <v>2.1</v>
      </c>
      <c r="D28" s="143">
        <v>1.9</v>
      </c>
      <c r="E28" s="143">
        <v>5.0999999999999996</v>
      </c>
      <c r="F28" s="143">
        <v>2.2000000000000002</v>
      </c>
      <c r="G28" s="143">
        <v>1.4</v>
      </c>
      <c r="H28" s="143">
        <v>1.6</v>
      </c>
      <c r="I28" s="143">
        <v>1.8</v>
      </c>
      <c r="J28" s="143">
        <v>1.6</v>
      </c>
      <c r="K28" s="323">
        <v>1.4</v>
      </c>
      <c r="L28" s="323">
        <v>1.258</v>
      </c>
      <c r="M28" s="323">
        <v>1.6</v>
      </c>
      <c r="N28" s="323">
        <v>2.0960000000000001</v>
      </c>
      <c r="O28" s="232">
        <v>3.9</v>
      </c>
      <c r="P28" s="230">
        <v>3.3820000000000001</v>
      </c>
      <c r="Q28" s="232">
        <v>2.2000000000000002</v>
      </c>
      <c r="R28" s="372">
        <v>2.2000000000000002</v>
      </c>
      <c r="S28" s="323">
        <v>3.9</v>
      </c>
      <c r="T28" s="232">
        <v>4.7</v>
      </c>
      <c r="V28" s="152" t="s">
        <v>146</v>
      </c>
      <c r="W28" s="143">
        <v>9.4</v>
      </c>
      <c r="X28" s="143">
        <v>11.3</v>
      </c>
      <c r="Y28" s="143">
        <v>6.4</v>
      </c>
      <c r="Z28" s="143">
        <v>6.3280000000000003</v>
      </c>
      <c r="AA28" s="143">
        <v>11.7</v>
      </c>
      <c r="AD28" s="19"/>
    </row>
    <row r="29" spans="2:30" s="20" customFormat="1">
      <c r="B29" s="142" t="s">
        <v>191</v>
      </c>
      <c r="C29" s="143">
        <v>1.8</v>
      </c>
      <c r="D29" s="143">
        <v>1.9</v>
      </c>
      <c r="E29" s="143">
        <v>1.9</v>
      </c>
      <c r="F29" s="143">
        <v>1.226</v>
      </c>
      <c r="G29" s="143">
        <v>1.8</v>
      </c>
      <c r="H29" s="143">
        <v>1.9</v>
      </c>
      <c r="I29" s="143">
        <v>2.2999999999999998</v>
      </c>
      <c r="J29" s="143">
        <v>2.8</v>
      </c>
      <c r="K29" s="323">
        <v>2.9</v>
      </c>
      <c r="L29" s="323">
        <v>3.2040000000000002</v>
      </c>
      <c r="M29" s="232">
        <v>2.863</v>
      </c>
      <c r="N29" s="232">
        <v>2.6669999999999998</v>
      </c>
      <c r="O29" s="232">
        <v>3</v>
      </c>
      <c r="P29" s="230">
        <v>3.4740000000000002</v>
      </c>
      <c r="Q29" s="232">
        <v>3.3450000000000002</v>
      </c>
      <c r="R29" s="624">
        <v>3.8</v>
      </c>
      <c r="S29" s="323">
        <v>3.2</v>
      </c>
      <c r="T29" s="232">
        <v>4.2</v>
      </c>
      <c r="V29" s="142" t="s">
        <v>163</v>
      </c>
      <c r="W29" s="143">
        <v>6.6</v>
      </c>
      <c r="X29" s="143">
        <v>6.9</v>
      </c>
      <c r="Y29" s="143">
        <v>11.4</v>
      </c>
      <c r="Z29" s="143">
        <v>11.615</v>
      </c>
      <c r="AA29" s="323">
        <v>13.6</v>
      </c>
      <c r="AC29" s="24"/>
      <c r="AD29" s="19"/>
    </row>
    <row r="30" spans="2:30" s="20" customFormat="1">
      <c r="B30" s="144" t="s">
        <v>192</v>
      </c>
      <c r="C30" s="160">
        <f t="shared" ref="C30:F30" si="2">C29/(C11/1000)</f>
        <v>0.1897133220910624</v>
      </c>
      <c r="D30" s="160">
        <f t="shared" si="2"/>
        <v>0.17600741083835109</v>
      </c>
      <c r="E30" s="160">
        <f t="shared" si="2"/>
        <v>0.15737596289240452</v>
      </c>
      <c r="F30" s="178">
        <f t="shared" si="2"/>
        <v>0.10782761653474054</v>
      </c>
      <c r="G30" s="160">
        <f>G29/(G11/1000)</f>
        <v>0.15595217466643563</v>
      </c>
      <c r="H30" s="160">
        <f>H29/(H11/1000)</f>
        <v>0.15286829189798051</v>
      </c>
      <c r="I30" s="160">
        <v>0.14599999999999999</v>
      </c>
      <c r="J30" s="160">
        <v>0.17499999999999999</v>
      </c>
      <c r="K30" s="327">
        <v>0.1988</v>
      </c>
      <c r="L30" s="327">
        <v>0.20669999999999999</v>
      </c>
      <c r="M30" s="445">
        <v>0.20830000000000001</v>
      </c>
      <c r="N30" s="445">
        <v>0.1807</v>
      </c>
      <c r="O30" s="445">
        <v>0.20699999999999999</v>
      </c>
      <c r="P30" s="631">
        <v>0.20580000000000001</v>
      </c>
      <c r="Q30" s="445">
        <v>0.17630000000000001</v>
      </c>
      <c r="R30" s="327">
        <v>0.20100000000000001</v>
      </c>
      <c r="S30" s="327">
        <v>0.17749999999999999</v>
      </c>
      <c r="T30" s="445">
        <v>0.16980000000000001</v>
      </c>
      <c r="V30" s="150" t="s">
        <v>162</v>
      </c>
      <c r="W30" s="160">
        <f>W29/(W11/1000)</f>
        <v>0.15342414803105675</v>
      </c>
      <c r="X30" s="160">
        <f t="shared" ref="X30" si="3">X29/(X11/1000)</f>
        <v>0.15780445969125215</v>
      </c>
      <c r="Y30" s="160">
        <v>0.19600000000000001</v>
      </c>
      <c r="Z30" s="160">
        <v>0.1986</v>
      </c>
      <c r="AA30" s="327">
        <v>0.19700000000000001</v>
      </c>
      <c r="AD30" s="19"/>
    </row>
    <row r="31" spans="2:30" s="20" customFormat="1">
      <c r="B31" s="145"/>
      <c r="C31" s="17"/>
      <c r="D31" s="17"/>
      <c r="E31" s="17"/>
      <c r="F31" s="17"/>
      <c r="G31" s="17"/>
      <c r="H31" s="17"/>
      <c r="I31" s="17"/>
      <c r="J31" s="17"/>
      <c r="K31" s="17"/>
      <c r="L31" s="17"/>
      <c r="M31" s="17"/>
      <c r="N31" s="17"/>
      <c r="O31" s="17"/>
      <c r="P31" s="17"/>
      <c r="Q31" s="17"/>
      <c r="R31" s="17"/>
      <c r="S31" s="17"/>
      <c r="T31" s="17"/>
      <c r="V31" s="26"/>
      <c r="W31" s="374"/>
      <c r="X31" s="149"/>
      <c r="Y31" s="149"/>
      <c r="Z31" s="149"/>
      <c r="AA31" s="149"/>
      <c r="AB31" s="24"/>
      <c r="AD31" s="19"/>
    </row>
    <row r="32" spans="2:30" s="20" customFormat="1" ht="18.5" thickBot="1">
      <c r="B32" s="9"/>
      <c r="C32" s="378" t="s">
        <v>5</v>
      </c>
      <c r="D32" s="378" t="s">
        <v>6</v>
      </c>
      <c r="E32" s="378" t="s">
        <v>7</v>
      </c>
      <c r="F32" s="378" t="s">
        <v>8</v>
      </c>
      <c r="G32" s="378" t="s">
        <v>9</v>
      </c>
      <c r="H32" s="378" t="s">
        <v>10</v>
      </c>
      <c r="I32" s="378" t="s">
        <v>182</v>
      </c>
      <c r="J32" s="378" t="s">
        <v>239</v>
      </c>
      <c r="K32" s="378" t="s">
        <v>270</v>
      </c>
      <c r="L32" s="378" t="s">
        <v>275</v>
      </c>
      <c r="M32" s="378" t="s">
        <v>283</v>
      </c>
      <c r="N32" s="378" t="s">
        <v>284</v>
      </c>
      <c r="O32" s="378" t="s">
        <v>288</v>
      </c>
      <c r="P32" s="378" t="s">
        <v>308</v>
      </c>
      <c r="Q32" s="378" t="s">
        <v>312</v>
      </c>
      <c r="R32" s="378" t="s">
        <v>314</v>
      </c>
      <c r="S32" s="378" t="s">
        <v>327</v>
      </c>
      <c r="T32" s="378" t="s">
        <v>333</v>
      </c>
      <c r="V32" s="26"/>
      <c r="W32" s="378">
        <v>2016</v>
      </c>
      <c r="X32" s="378">
        <v>2017</v>
      </c>
      <c r="Y32" s="378">
        <v>2018</v>
      </c>
      <c r="Z32" s="378">
        <v>2019</v>
      </c>
      <c r="AA32" s="378">
        <v>2020</v>
      </c>
      <c r="AD32" s="19"/>
    </row>
    <row r="33" spans="2:30" s="20" customFormat="1" ht="5.25" customHeight="1">
      <c r="B33" s="9"/>
      <c r="C33" s="429"/>
      <c r="D33" s="429"/>
      <c r="E33" s="429"/>
      <c r="F33" s="429"/>
      <c r="G33" s="429"/>
      <c r="H33" s="429"/>
      <c r="I33" s="429"/>
      <c r="J33" s="429"/>
      <c r="K33" s="429"/>
      <c r="L33" s="429"/>
      <c r="M33" s="429"/>
      <c r="N33" s="429"/>
      <c r="O33" s="429"/>
      <c r="P33" s="429"/>
      <c r="Q33" s="429"/>
      <c r="R33" s="429"/>
      <c r="S33" s="429"/>
      <c r="T33" s="429"/>
      <c r="V33" s="26"/>
      <c r="W33" s="429"/>
      <c r="X33" s="429"/>
      <c r="Y33" s="429"/>
      <c r="Z33" s="429"/>
      <c r="AA33" s="429"/>
      <c r="AD33" s="19"/>
    </row>
    <row r="34" spans="2:30" ht="18.5" thickBot="1">
      <c r="B34" s="106" t="s">
        <v>154</v>
      </c>
      <c r="C34" s="349"/>
      <c r="D34" s="349"/>
      <c r="E34" s="349"/>
      <c r="F34" s="349"/>
      <c r="G34" s="349"/>
      <c r="H34" s="349"/>
      <c r="I34" s="349"/>
      <c r="J34" s="349"/>
      <c r="K34" s="349"/>
      <c r="L34" s="349"/>
      <c r="M34" s="349"/>
      <c r="N34" s="349"/>
      <c r="O34" s="349"/>
      <c r="P34" s="349"/>
      <c r="Q34" s="349"/>
      <c r="R34" s="349"/>
      <c r="S34" s="349"/>
      <c r="T34" s="349"/>
      <c r="V34" s="106" t="s">
        <v>154</v>
      </c>
      <c r="W34" s="349"/>
      <c r="X34" s="349"/>
      <c r="Y34" s="349"/>
      <c r="Z34" s="349"/>
      <c r="AA34" s="349"/>
      <c r="AD34" s="19"/>
    </row>
    <row r="35" spans="2:30" s="27" customFormat="1" ht="5.25" customHeight="1">
      <c r="B35" s="25"/>
      <c r="C35" s="171"/>
      <c r="D35" s="171"/>
      <c r="E35" s="171"/>
      <c r="F35" s="171"/>
      <c r="G35" s="171"/>
      <c r="H35" s="171"/>
      <c r="I35" s="171"/>
      <c r="J35" s="171"/>
      <c r="K35" s="171"/>
      <c r="L35" s="171"/>
      <c r="M35" s="171"/>
      <c r="N35" s="443"/>
      <c r="O35" s="443"/>
      <c r="P35" s="443"/>
      <c r="Q35" s="443"/>
      <c r="R35" s="443"/>
      <c r="S35" s="443"/>
      <c r="T35" s="443"/>
      <c r="U35" s="256"/>
      <c r="V35" s="481"/>
      <c r="W35" s="482"/>
      <c r="X35" s="483"/>
      <c r="Y35" s="483"/>
      <c r="Z35" s="483"/>
      <c r="AA35" s="483"/>
      <c r="AB35" s="285"/>
      <c r="AD35" s="19"/>
    </row>
    <row r="36" spans="2:30" s="27" customFormat="1">
      <c r="B36" s="49" t="s">
        <v>165</v>
      </c>
      <c r="C36" s="140"/>
      <c r="D36" s="143"/>
      <c r="E36" s="143"/>
      <c r="F36" s="143"/>
      <c r="G36" s="143"/>
      <c r="H36" s="143"/>
      <c r="I36" s="143"/>
      <c r="J36" s="143"/>
      <c r="K36" s="143"/>
      <c r="L36" s="143"/>
      <c r="M36" s="143"/>
      <c r="N36" s="232"/>
      <c r="O36" s="232"/>
      <c r="P36" s="232"/>
      <c r="Q36" s="232"/>
      <c r="R36" s="232"/>
      <c r="S36" s="323"/>
      <c r="T36" s="323"/>
      <c r="U36" s="256"/>
      <c r="V36" s="484" t="s">
        <v>165</v>
      </c>
      <c r="W36" s="485"/>
      <c r="X36" s="232"/>
      <c r="Y36" s="232"/>
      <c r="Z36" s="232"/>
      <c r="AA36" s="323"/>
      <c r="AB36" s="285"/>
      <c r="AD36" s="19"/>
    </row>
    <row r="37" spans="2:30" s="27" customFormat="1">
      <c r="B37" s="142" t="s">
        <v>195</v>
      </c>
      <c r="C37" s="275">
        <v>239</v>
      </c>
      <c r="D37" s="275">
        <v>354</v>
      </c>
      <c r="E37" s="275">
        <v>338</v>
      </c>
      <c r="F37" s="275">
        <v>260</v>
      </c>
      <c r="G37" s="275">
        <v>279</v>
      </c>
      <c r="H37" s="275">
        <v>380</v>
      </c>
      <c r="I37" s="275">
        <v>343</v>
      </c>
      <c r="J37" s="248">
        <v>282</v>
      </c>
      <c r="K37" s="248">
        <v>280</v>
      </c>
      <c r="L37" s="248">
        <v>367</v>
      </c>
      <c r="M37" s="248">
        <v>342</v>
      </c>
      <c r="N37" s="248">
        <v>249</v>
      </c>
      <c r="O37" s="248">
        <v>313</v>
      </c>
      <c r="P37" s="248">
        <v>345</v>
      </c>
      <c r="Q37" s="248">
        <v>359</v>
      </c>
      <c r="R37" s="335"/>
      <c r="S37" s="335">
        <v>305</v>
      </c>
      <c r="T37" s="335">
        <v>401</v>
      </c>
      <c r="U37" s="256"/>
      <c r="V37" s="477" t="s">
        <v>196</v>
      </c>
      <c r="W37" s="248">
        <v>170</v>
      </c>
      <c r="X37" s="248">
        <v>204</v>
      </c>
      <c r="Y37" s="486">
        <v>244</v>
      </c>
      <c r="Z37" s="486">
        <v>254</v>
      </c>
      <c r="AA37" s="339">
        <v>289.10000000000002</v>
      </c>
      <c r="AB37" s="285"/>
      <c r="AC37" s="41"/>
      <c r="AD37" s="19"/>
    </row>
    <row r="38" spans="2:30" s="27" customFormat="1">
      <c r="B38" s="142" t="s">
        <v>203</v>
      </c>
      <c r="C38" s="275">
        <v>45</v>
      </c>
      <c r="D38" s="275">
        <v>48</v>
      </c>
      <c r="E38" s="275">
        <v>51</v>
      </c>
      <c r="F38" s="275">
        <v>60</v>
      </c>
      <c r="G38" s="275">
        <v>55</v>
      </c>
      <c r="H38" s="275">
        <v>48</v>
      </c>
      <c r="I38" s="275">
        <v>60</v>
      </c>
      <c r="J38" s="248">
        <v>81</v>
      </c>
      <c r="K38" s="248">
        <v>65</v>
      </c>
      <c r="L38" s="248">
        <v>58</v>
      </c>
      <c r="M38" s="248">
        <v>51</v>
      </c>
      <c r="N38" s="248">
        <v>80</v>
      </c>
      <c r="O38" s="248">
        <v>66</v>
      </c>
      <c r="P38" s="248">
        <v>74</v>
      </c>
      <c r="Q38" s="248">
        <v>81</v>
      </c>
      <c r="R38" s="335"/>
      <c r="S38" s="335">
        <v>52</v>
      </c>
      <c r="T38" s="335">
        <v>59</v>
      </c>
      <c r="U38" s="285"/>
      <c r="V38" s="477" t="s">
        <v>195</v>
      </c>
      <c r="W38" s="248">
        <v>1270</v>
      </c>
      <c r="X38" s="248">
        <v>1191</v>
      </c>
      <c r="Y38" s="486">
        <v>1284</v>
      </c>
      <c r="Z38" s="486">
        <v>1237.8</v>
      </c>
      <c r="AA38" s="339">
        <v>1300.8</v>
      </c>
      <c r="AB38" s="285"/>
      <c r="AD38" s="19"/>
    </row>
    <row r="39" spans="2:30" ht="21" customHeight="1">
      <c r="B39" s="148" t="s">
        <v>197</v>
      </c>
      <c r="C39" s="275">
        <v>179</v>
      </c>
      <c r="D39" s="275">
        <v>218</v>
      </c>
      <c r="E39" s="275">
        <v>262</v>
      </c>
      <c r="F39" s="275">
        <v>235</v>
      </c>
      <c r="G39" s="275">
        <v>191</v>
      </c>
      <c r="H39" s="275">
        <v>205</v>
      </c>
      <c r="I39" s="275">
        <v>294</v>
      </c>
      <c r="J39" s="248">
        <v>241</v>
      </c>
      <c r="K39" s="248">
        <v>190</v>
      </c>
      <c r="L39" s="248">
        <v>247</v>
      </c>
      <c r="M39" s="248">
        <v>218</v>
      </c>
      <c r="N39" s="248">
        <v>349</v>
      </c>
      <c r="O39" s="248">
        <v>228</v>
      </c>
      <c r="P39" s="248">
        <v>327</v>
      </c>
      <c r="Q39" s="248">
        <v>339</v>
      </c>
      <c r="R39" s="335"/>
      <c r="S39" s="335">
        <v>227</v>
      </c>
      <c r="T39" s="335">
        <v>267</v>
      </c>
      <c r="U39" s="289"/>
      <c r="V39" s="487" t="s">
        <v>197</v>
      </c>
      <c r="W39" s="248">
        <v>912</v>
      </c>
      <c r="X39" s="248">
        <v>894</v>
      </c>
      <c r="Y39" s="486">
        <v>931</v>
      </c>
      <c r="Z39" s="486">
        <v>1005</v>
      </c>
      <c r="AA39" s="339">
        <v>1217</v>
      </c>
      <c r="AB39" s="289"/>
    </row>
    <row r="40" spans="2:30" ht="20.25" customHeight="1">
      <c r="B40" s="142" t="s">
        <v>198</v>
      </c>
      <c r="C40" s="189">
        <v>21</v>
      </c>
      <c r="D40" s="189">
        <v>25</v>
      </c>
      <c r="E40" s="189">
        <v>23</v>
      </c>
      <c r="F40" s="275">
        <v>26</v>
      </c>
      <c r="G40" s="189">
        <v>23</v>
      </c>
      <c r="H40" s="189">
        <v>27</v>
      </c>
      <c r="I40" s="189">
        <v>30</v>
      </c>
      <c r="J40" s="248">
        <v>40</v>
      </c>
      <c r="K40" s="248">
        <v>37</v>
      </c>
      <c r="L40" s="248">
        <v>45</v>
      </c>
      <c r="M40" s="248">
        <v>48</v>
      </c>
      <c r="N40" s="248">
        <v>52</v>
      </c>
      <c r="O40" s="248">
        <v>49</v>
      </c>
      <c r="P40" s="248">
        <v>45</v>
      </c>
      <c r="Q40" s="248">
        <v>38</v>
      </c>
      <c r="R40" s="335"/>
      <c r="S40" s="335">
        <v>47</v>
      </c>
      <c r="T40" s="335">
        <v>50</v>
      </c>
      <c r="U40" s="256"/>
      <c r="V40" s="477" t="s">
        <v>198</v>
      </c>
      <c r="W40" s="248">
        <v>92</v>
      </c>
      <c r="X40" s="248">
        <v>95</v>
      </c>
      <c r="Y40" s="486">
        <v>120</v>
      </c>
      <c r="Z40" s="486">
        <v>182.1</v>
      </c>
      <c r="AA40" s="339">
        <v>185.6</v>
      </c>
      <c r="AB40" s="289"/>
    </row>
    <row r="41" spans="2:30" ht="5.25" customHeight="1">
      <c r="B41" s="66"/>
      <c r="C41" s="430"/>
      <c r="D41" s="430"/>
      <c r="E41" s="430"/>
      <c r="F41" s="430"/>
      <c r="G41" s="430"/>
      <c r="H41" s="430"/>
      <c r="I41" s="430"/>
      <c r="J41" s="431"/>
      <c r="K41" s="431"/>
      <c r="L41" s="431"/>
      <c r="M41" s="431"/>
      <c r="N41" s="431"/>
      <c r="O41" s="431"/>
      <c r="P41" s="431"/>
      <c r="Q41" s="431"/>
      <c r="R41" s="550"/>
      <c r="S41" s="550"/>
      <c r="T41" s="550"/>
      <c r="U41" s="285"/>
      <c r="V41" s="488"/>
      <c r="W41" s="489"/>
      <c r="X41" s="431"/>
      <c r="Y41" s="431"/>
      <c r="Z41" s="431"/>
      <c r="AA41" s="550"/>
      <c r="AB41" s="289"/>
    </row>
    <row r="42" spans="2:30" ht="20.25" customHeight="1">
      <c r="B42" s="25" t="s">
        <v>223</v>
      </c>
      <c r="C42" s="371">
        <v>0.56999999999999995</v>
      </c>
      <c r="D42" s="371">
        <v>0.68100000000000005</v>
      </c>
      <c r="E42" s="371">
        <v>0.621</v>
      </c>
      <c r="F42" s="371">
        <v>0.57799999999999996</v>
      </c>
      <c r="G42" s="371">
        <v>0.56299999999999994</v>
      </c>
      <c r="H42" s="371">
        <v>0.53900000000000003</v>
      </c>
      <c r="I42" s="371">
        <v>0.627</v>
      </c>
      <c r="J42" s="432">
        <v>0.64</v>
      </c>
      <c r="K42" s="432">
        <v>0.69099999999999995</v>
      </c>
      <c r="L42" s="433">
        <v>0.71099999999999997</v>
      </c>
      <c r="M42" s="432">
        <v>0.74099999999999999</v>
      </c>
      <c r="N42" s="432">
        <v>0.65700000000000003</v>
      </c>
      <c r="O42" s="432">
        <v>0.70799999999999996</v>
      </c>
      <c r="P42" s="432">
        <v>0.71099999999999997</v>
      </c>
      <c r="Q42" s="432">
        <v>0.85599999999999998</v>
      </c>
      <c r="R42" s="433">
        <v>0.86599999999999999</v>
      </c>
      <c r="S42" s="433">
        <v>0.8</v>
      </c>
      <c r="T42" s="433">
        <v>0.77900000000000003</v>
      </c>
      <c r="U42" s="27"/>
      <c r="V42" s="25" t="s">
        <v>223</v>
      </c>
      <c r="W42" s="371">
        <v>0.63</v>
      </c>
      <c r="X42" s="371">
        <v>0.61699999999999999</v>
      </c>
      <c r="Y42" s="432">
        <v>0.58799999999999997</v>
      </c>
      <c r="Z42" s="432">
        <v>0.69499999999999995</v>
      </c>
      <c r="AA42" s="433">
        <v>0.80200000000000005</v>
      </c>
    </row>
    <row r="43" spans="2:30" ht="20.25" customHeight="1">
      <c r="B43" s="150" t="s">
        <v>224</v>
      </c>
      <c r="C43" s="189">
        <v>1345</v>
      </c>
      <c r="D43" s="189">
        <v>647.79999999999995</v>
      </c>
      <c r="E43" s="189">
        <v>904</v>
      </c>
      <c r="F43" s="189">
        <v>1042</v>
      </c>
      <c r="G43" s="189">
        <v>1386</v>
      </c>
      <c r="H43" s="189">
        <v>771.2</v>
      </c>
      <c r="I43" s="189">
        <v>1103</v>
      </c>
      <c r="J43" s="250">
        <v>1229</v>
      </c>
      <c r="K43" s="250">
        <v>1619.3</v>
      </c>
      <c r="L43" s="434">
        <v>936.4</v>
      </c>
      <c r="M43" s="250">
        <v>1147.5</v>
      </c>
      <c r="N43" s="250">
        <v>1205.7</v>
      </c>
      <c r="O43" s="250">
        <v>1682</v>
      </c>
      <c r="P43" s="250">
        <v>1040.5999999999999</v>
      </c>
      <c r="Q43" s="250">
        <v>1246.9000000000001</v>
      </c>
      <c r="R43" s="434">
        <v>1284.2</v>
      </c>
      <c r="S43" s="434">
        <v>1892</v>
      </c>
      <c r="T43" s="434">
        <v>879</v>
      </c>
      <c r="U43" s="27"/>
      <c r="V43" s="150" t="s">
        <v>224</v>
      </c>
      <c r="W43" s="189">
        <v>3828</v>
      </c>
      <c r="X43" s="189">
        <v>3939</v>
      </c>
      <c r="Y43" s="250">
        <v>4489</v>
      </c>
      <c r="Z43" s="250">
        <v>4908.8</v>
      </c>
      <c r="AA43" s="434">
        <v>5376.3</v>
      </c>
    </row>
    <row r="44" spans="2:30" ht="5.25" customHeight="1">
      <c r="C44" s="27"/>
      <c r="D44" s="27"/>
      <c r="E44" s="27"/>
      <c r="F44" s="27"/>
      <c r="G44" s="27"/>
      <c r="H44" s="27"/>
      <c r="I44" s="27"/>
      <c r="J44" s="27"/>
      <c r="K44" s="27"/>
      <c r="L44" s="27"/>
      <c r="M44" s="27"/>
      <c r="N44" s="27"/>
      <c r="O44" s="27"/>
      <c r="P44" s="27"/>
      <c r="Q44" s="27"/>
      <c r="R44" s="27"/>
      <c r="S44" s="27"/>
      <c r="T44" s="27"/>
      <c r="U44" s="27"/>
      <c r="V44" s="150"/>
      <c r="W44" s="162"/>
      <c r="X44" s="143"/>
      <c r="Y44" s="232"/>
      <c r="Z44" s="232"/>
      <c r="AA44" s="323"/>
    </row>
    <row r="45" spans="2:30" ht="21" customHeight="1">
      <c r="C45" s="27"/>
      <c r="D45" s="27"/>
      <c r="E45" s="27"/>
      <c r="F45" s="27"/>
      <c r="G45" s="27"/>
      <c r="H45" s="27"/>
      <c r="I45" s="27"/>
      <c r="J45" s="27"/>
      <c r="K45" s="27"/>
      <c r="L45" s="27"/>
      <c r="M45" s="27"/>
      <c r="N45" s="27"/>
      <c r="O45" s="27"/>
      <c r="P45" s="27"/>
      <c r="Q45" s="27"/>
      <c r="R45" s="27"/>
      <c r="S45" s="27"/>
      <c r="T45" s="27"/>
      <c r="U45" s="27"/>
      <c r="V45" s="49" t="s">
        <v>166</v>
      </c>
      <c r="W45" s="412"/>
      <c r="X45" s="140"/>
      <c r="Y45" s="372"/>
      <c r="Z45" s="372"/>
      <c r="AA45" s="322"/>
    </row>
    <row r="46" spans="2:30" s="26" customFormat="1">
      <c r="C46" s="27"/>
      <c r="D46" s="27"/>
      <c r="E46" s="27"/>
      <c r="F46" s="27"/>
      <c r="G46" s="27"/>
      <c r="H46" s="27"/>
      <c r="I46" s="27"/>
      <c r="J46" s="27"/>
      <c r="K46" s="27"/>
      <c r="L46" s="27"/>
      <c r="M46" s="27"/>
      <c r="N46" s="27"/>
      <c r="O46" s="27"/>
      <c r="P46" s="27"/>
      <c r="Q46" s="27"/>
      <c r="R46" s="27"/>
      <c r="S46" s="27"/>
      <c r="T46" s="27"/>
      <c r="U46" s="151"/>
      <c r="V46" s="148" t="s">
        <v>196</v>
      </c>
      <c r="W46" s="248">
        <v>285</v>
      </c>
      <c r="X46" s="248">
        <v>360</v>
      </c>
      <c r="Y46" s="248">
        <v>375</v>
      </c>
      <c r="Z46" s="248">
        <v>400</v>
      </c>
      <c r="AA46" s="335">
        <v>402</v>
      </c>
    </row>
    <row r="47" spans="2:30" s="26" customFormat="1">
      <c r="B47" s="9"/>
      <c r="C47" s="27"/>
      <c r="D47" s="27"/>
      <c r="E47" s="27"/>
      <c r="F47" s="27"/>
      <c r="G47" s="27"/>
      <c r="H47" s="27"/>
      <c r="I47" s="27"/>
      <c r="J47" s="27"/>
      <c r="K47" s="27"/>
      <c r="L47" s="27"/>
      <c r="M47" s="27"/>
      <c r="N47" s="27"/>
      <c r="O47" s="27"/>
      <c r="P47" s="27"/>
      <c r="Q47" s="27"/>
      <c r="R47" s="27"/>
      <c r="S47" s="27"/>
      <c r="T47" s="27"/>
      <c r="U47" s="151"/>
      <c r="V47" s="142" t="s">
        <v>195</v>
      </c>
      <c r="W47" s="248" t="s">
        <v>302</v>
      </c>
      <c r="X47" s="248" t="s">
        <v>303</v>
      </c>
      <c r="Y47" s="248" t="s">
        <v>304</v>
      </c>
      <c r="Z47" s="248">
        <v>1683</v>
      </c>
      <c r="AA47" s="248">
        <v>1291</v>
      </c>
      <c r="AC47" s="9"/>
    </row>
    <row r="48" spans="2:30" s="26" customFormat="1">
      <c r="B48" s="9"/>
      <c r="C48" s="595"/>
      <c r="D48" s="27"/>
      <c r="E48" s="27"/>
      <c r="F48" s="27"/>
      <c r="G48" s="27"/>
      <c r="H48" s="27"/>
      <c r="I48" s="27"/>
      <c r="J48" s="27"/>
      <c r="K48" s="27"/>
      <c r="L48" s="27"/>
      <c r="M48" s="27"/>
      <c r="N48" s="27"/>
      <c r="O48" s="27"/>
      <c r="P48" s="27"/>
      <c r="Q48" s="27"/>
      <c r="R48" s="27"/>
      <c r="S48" s="27"/>
      <c r="T48" s="27"/>
      <c r="U48" s="151"/>
      <c r="V48" s="487" t="s">
        <v>197</v>
      </c>
      <c r="W48" s="248" t="s">
        <v>305</v>
      </c>
      <c r="X48" s="248" t="s">
        <v>306</v>
      </c>
      <c r="Y48" s="248" t="s">
        <v>307</v>
      </c>
      <c r="Z48" s="248">
        <v>2840</v>
      </c>
      <c r="AA48" s="248">
        <v>1191.5</v>
      </c>
      <c r="AC48" s="9"/>
    </row>
    <row r="49" spans="2:29" s="26" customFormat="1">
      <c r="B49" s="91" t="s">
        <v>204</v>
      </c>
      <c r="C49" s="595"/>
      <c r="D49" s="27"/>
      <c r="E49" s="27"/>
      <c r="F49" s="27"/>
      <c r="G49" s="27"/>
      <c r="H49" s="27"/>
      <c r="I49" s="27"/>
      <c r="J49" s="27"/>
      <c r="K49" s="27"/>
      <c r="L49" s="27"/>
      <c r="M49" s="27"/>
      <c r="N49" s="27"/>
      <c r="O49" s="27"/>
      <c r="P49" s="27"/>
      <c r="Q49" s="27"/>
      <c r="R49" s="27"/>
      <c r="S49" s="27"/>
      <c r="T49" s="27"/>
      <c r="U49" s="151"/>
      <c r="V49" s="142" t="s">
        <v>198</v>
      </c>
      <c r="W49" s="248">
        <v>95</v>
      </c>
      <c r="X49" s="248">
        <v>99.5</v>
      </c>
      <c r="Y49" s="248">
        <v>192</v>
      </c>
      <c r="Z49" s="248">
        <v>192</v>
      </c>
      <c r="AA49" s="335">
        <v>192</v>
      </c>
      <c r="AC49" s="9"/>
    </row>
    <row r="50" spans="2:29" ht="21" customHeight="1">
      <c r="B50" s="91" t="s">
        <v>330</v>
      </c>
      <c r="C50" s="595"/>
      <c r="D50" s="27"/>
      <c r="E50" s="27"/>
      <c r="F50" s="27"/>
      <c r="G50" s="27"/>
      <c r="H50" s="27"/>
      <c r="I50" s="27"/>
      <c r="J50" s="27"/>
      <c r="K50" s="27"/>
      <c r="L50" s="27"/>
      <c r="M50" s="27"/>
      <c r="N50" s="27"/>
      <c r="O50" s="27"/>
      <c r="P50" s="27"/>
      <c r="Q50" s="27"/>
      <c r="R50" s="27"/>
      <c r="S50" s="27"/>
      <c r="T50" s="27"/>
      <c r="U50" s="27"/>
      <c r="X50" s="27"/>
      <c r="Y50" s="27"/>
      <c r="Z50" s="285"/>
      <c r="AA50" s="285"/>
      <c r="AB50" s="26"/>
    </row>
    <row r="51" spans="2:29" ht="6.75" customHeight="1">
      <c r="C51" s="310"/>
      <c r="F51" s="27"/>
      <c r="Z51" s="289"/>
      <c r="AA51" s="289"/>
    </row>
    <row r="52" spans="2:29" ht="42" customHeight="1">
      <c r="B52" s="41"/>
      <c r="C52" s="310"/>
      <c r="F52" s="27"/>
    </row>
  </sheetData>
  <mergeCells count="2">
    <mergeCell ref="B6:I6"/>
    <mergeCell ref="V6:Z6"/>
  </mergeCells>
  <phoneticPr fontId="247" type="noConversion"/>
  <pageMargins left="0.28000000000000003" right="0.19" top="0.75" bottom="0.75" header="0.3" footer="0.3"/>
  <pageSetup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23</vt:i4>
      </vt:variant>
    </vt:vector>
  </HeadingPairs>
  <TitlesOfParts>
    <vt:vector size="39" baseType="lpstr">
      <vt:lpstr>Cover</vt:lpstr>
      <vt:lpstr>DISCLAIMER</vt:lpstr>
      <vt:lpstr>Sistema_P&amp;L</vt:lpstr>
      <vt:lpstr>Sistema_Balance</vt:lpstr>
      <vt:lpstr>Sistema_Cash Flow</vt:lpstr>
      <vt:lpstr>Sistema_Corp Centre_Maturity</vt:lpstr>
      <vt:lpstr>Effective stakes</vt:lpstr>
      <vt:lpstr>Asset_MTS</vt:lpstr>
      <vt:lpstr>Asset_Segezha</vt:lpstr>
      <vt:lpstr>Asset_Agroholding Steppe</vt:lpstr>
      <vt:lpstr>Asset_Medsi</vt:lpstr>
      <vt:lpstr>Asset_Binnopharm Group</vt:lpstr>
      <vt:lpstr>Asset_Rental</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'Asset_Binnopharm Group'!Область_печати</vt:lpstr>
      <vt:lpstr>'Asset_BPGC '!Область_печати</vt:lpstr>
      <vt:lpstr>Asset_Hospitality!Область_печати</vt:lpstr>
      <vt:lpstr>Asset_Medsi!Область_печати</vt:lpstr>
      <vt:lpstr>Asset_MTS!Область_печати</vt:lpstr>
      <vt:lpstr>Asset_Rental!Область_печати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2021-08-30T11:38:32Z</dcterms:modified>
</cp:coreProperties>
</file>